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52" windowHeight="7332" activeTab="0"/>
  </bookViews>
  <sheets>
    <sheet name="Balance Sheet" sheetId="1" r:id="rId1"/>
    <sheet name="Comprehensive Income " sheetId="2" r:id="rId2"/>
    <sheet name="Changes in Equity" sheetId="3" r:id="rId3"/>
    <sheet name="Cash Flows" sheetId="4" r:id="rId4"/>
  </sheets>
  <definedNames>
    <definedName name="_xlnm.Print_Area" localSheetId="0">'Balance Sheet'!$A$1:$I$47</definedName>
    <definedName name="_xlnm.Print_Area" localSheetId="3">'Cash Flows'!$A$1:$E$63</definedName>
    <definedName name="_xlnm.Print_Area" localSheetId="2">'Changes in Equity'!$A$1:$H$33</definedName>
    <definedName name="_xlnm.Print_Area" localSheetId="1">'Comprehensive Income '!$A$1:$I$40</definedName>
  </definedNames>
  <calcPr fullCalcOnLoad="1"/>
</workbook>
</file>

<file path=xl/sharedStrings.xml><?xml version="1.0" encoding="utf-8"?>
<sst xmlns="http://schemas.openxmlformats.org/spreadsheetml/2006/main" count="146" uniqueCount="132">
  <si>
    <t>NATIONAL ELECTRIFICATION ADMINISTRATION</t>
  </si>
  <si>
    <t xml:space="preserve"> </t>
  </si>
  <si>
    <t>Note</t>
  </si>
  <si>
    <t>INCOME</t>
  </si>
  <si>
    <t>General Income</t>
  </si>
  <si>
    <t>EXPENSES</t>
  </si>
  <si>
    <t>See accompanying  Notes to Financial Statements.</t>
  </si>
  <si>
    <t>BALANCE SHEET</t>
  </si>
  <si>
    <t>ASSETS</t>
  </si>
  <si>
    <t>Current Assets</t>
  </si>
  <si>
    <t>Prepayments</t>
  </si>
  <si>
    <t>Total current assets</t>
  </si>
  <si>
    <t>Non-Current Assets</t>
  </si>
  <si>
    <t>Total non-current assets</t>
  </si>
  <si>
    <t>TOTAL ASSETS</t>
  </si>
  <si>
    <t>Current Liabilities</t>
  </si>
  <si>
    <t xml:space="preserve">Payables </t>
  </si>
  <si>
    <t>Total current liabilities</t>
  </si>
  <si>
    <t>Non-Current Liabilities</t>
  </si>
  <si>
    <t>Total non-current liabilities</t>
  </si>
  <si>
    <t>TOTAL LIABILITIES</t>
  </si>
  <si>
    <t>See  accompanying Notes to Financial  Statements.</t>
  </si>
  <si>
    <t>EQUITY</t>
  </si>
  <si>
    <t>LIABILITIES AND EQUITY</t>
  </si>
  <si>
    <t>STATEMENT OF CHANGES IN EQUITY</t>
  </si>
  <si>
    <t>Equity</t>
  </si>
  <si>
    <t>Cash Inflows</t>
  </si>
  <si>
    <t>Receipt of subsidy from the National Government for implementation of projects</t>
  </si>
  <si>
    <t>Receipt of trust liabilities</t>
  </si>
  <si>
    <t>Interest income from bank deposits</t>
  </si>
  <si>
    <t>Collection of service and other income</t>
  </si>
  <si>
    <t>Collection of other receivables</t>
  </si>
  <si>
    <t>Total Cash Inflows</t>
  </si>
  <si>
    <t>CASH FLOWS FROM OPERATING ACTIVITIES</t>
  </si>
  <si>
    <t>Cash Outflows</t>
  </si>
  <si>
    <t>Release of loans to electric cooperatives</t>
  </si>
  <si>
    <t>Grant of subsidies and donations</t>
  </si>
  <si>
    <t>Payment of maintenance and other operating expenses</t>
  </si>
  <si>
    <t>Payment of backpay claims and other prior year adjustment</t>
  </si>
  <si>
    <t>Payment for accounts payable</t>
  </si>
  <si>
    <t>Remittance of corporate income tax</t>
  </si>
  <si>
    <t>Grant of cash advance and other advances</t>
  </si>
  <si>
    <t xml:space="preserve">Payment for prepayments </t>
  </si>
  <si>
    <t xml:space="preserve">Remittance of taxes withheld from suppliers, contractors and other creditors </t>
  </si>
  <si>
    <t>Payment for purchases of inventories, supplies and materials for stock</t>
  </si>
  <si>
    <t>Replenishment of petty cash fund</t>
  </si>
  <si>
    <t>Other cash payments</t>
  </si>
  <si>
    <t>Total Cash Outflows</t>
  </si>
  <si>
    <t>CASH FLOW FROM INVESTING ACTIVITIES</t>
  </si>
  <si>
    <t>Purchase of property and equipment</t>
  </si>
  <si>
    <t>Net Cash Used in Investing Activities</t>
  </si>
  <si>
    <t>CASH FLOW FROM FINANCING ACTIVITIES</t>
  </si>
  <si>
    <t>Payment of long-term liabilities</t>
  </si>
  <si>
    <t>Dividends paid</t>
  </si>
  <si>
    <t>Net Cash Used in Financing Activities</t>
  </si>
  <si>
    <t xml:space="preserve">EFFECT OF EXCHANGE RATE CHANGES ON CASH AND CASH EQUIVALENTS </t>
  </si>
  <si>
    <t>NET INCREASE IN CASH AND CASH EQUIVALENTS</t>
  </si>
  <si>
    <t>Net Cash from Operating Activities</t>
  </si>
  <si>
    <t>2, 19</t>
  </si>
  <si>
    <t>Prior period adjustments</t>
  </si>
  <si>
    <t>For the Year Ended December 31, 2014</t>
  </si>
  <si>
    <t>Refund of CARE fund balance to DOE</t>
  </si>
  <si>
    <t>Refund of DOE-EREPP</t>
  </si>
  <si>
    <t>Refund of PDAF</t>
  </si>
  <si>
    <t>Refund of DAP</t>
  </si>
  <si>
    <t>Refund of PKKV</t>
  </si>
  <si>
    <t>Refund of Watershed Fund</t>
  </si>
  <si>
    <t>Remittance and refund of authorized deduction withheld on employees</t>
  </si>
  <si>
    <t>STATEMENT OF CASH FLOWS</t>
  </si>
  <si>
    <t>Payment for other liabilities</t>
  </si>
  <si>
    <t>12, 13</t>
  </si>
  <si>
    <t>(In Philippine Peso)</t>
  </si>
  <si>
    <t>TOTAL LIABILITIES AND EQUITY</t>
  </si>
  <si>
    <t>(With comparative figures for 2013)</t>
  </si>
  <si>
    <t>STATEMENT OF COMPREHENSIVE INCOME</t>
  </si>
  <si>
    <t xml:space="preserve">                        2014</t>
  </si>
  <si>
    <t xml:space="preserve">                       2014</t>
  </si>
  <si>
    <t xml:space="preserve">                     2013</t>
  </si>
  <si>
    <t>NET INCOME FROM OPERATIONS</t>
  </si>
  <si>
    <t>OTHER INCOME (EXPENSES)</t>
  </si>
  <si>
    <t>Total expenses</t>
  </si>
  <si>
    <t>Total income</t>
  </si>
  <si>
    <t>Total other income/expenses (net)</t>
  </si>
  <si>
    <t>NET INCOME BEFORE INCOME TAX</t>
  </si>
  <si>
    <t>NET PROFIT</t>
  </si>
  <si>
    <t>OTHER COMPREHENSIVE INCOME</t>
  </si>
  <si>
    <t xml:space="preserve">                    2014</t>
  </si>
  <si>
    <t xml:space="preserve">                  2013</t>
  </si>
  <si>
    <t>TOTAL COMPREHENSIVE INCOME</t>
  </si>
  <si>
    <t>Dividends</t>
  </si>
  <si>
    <t>Total</t>
  </si>
  <si>
    <t>CASH AND CASH EQUIVALENTS AT BEGINNING OF YEAR</t>
  </si>
  <si>
    <t>CASH AND CASH EQUIVALENTS AT END OF YEAR</t>
  </si>
  <si>
    <t>Collection of loans receivable</t>
  </si>
  <si>
    <t>Payment of personal services</t>
  </si>
  <si>
    <t xml:space="preserve">                      2013</t>
  </si>
  <si>
    <t>Balances, January 1, 2013</t>
  </si>
  <si>
    <t>Balances, December 31, 2013</t>
  </si>
  <si>
    <t>Balances, January 1, 2014</t>
  </si>
  <si>
    <t>Balances, December 31, 2014</t>
  </si>
  <si>
    <t>Deficit</t>
  </si>
  <si>
    <t>Capital</t>
  </si>
  <si>
    <t>Donated</t>
  </si>
  <si>
    <t>Stock</t>
  </si>
  <si>
    <t xml:space="preserve">Cash and cash equivalents </t>
  </si>
  <si>
    <t>Loans receivable, matured portion (net)</t>
  </si>
  <si>
    <t xml:space="preserve">Other receivables (net) </t>
  </si>
  <si>
    <t>Inventories (net)</t>
  </si>
  <si>
    <t xml:space="preserve">Long-term loans receivable </t>
  </si>
  <si>
    <t xml:space="preserve">Other assets </t>
  </si>
  <si>
    <t>Payables to government agencies</t>
  </si>
  <si>
    <t xml:space="preserve">Current portion of  loans payable </t>
  </si>
  <si>
    <t>Other payables</t>
  </si>
  <si>
    <t xml:space="preserve">Loans payable - domestic </t>
  </si>
  <si>
    <t xml:space="preserve">Loans payable - foreign </t>
  </si>
  <si>
    <t>Deferred credits</t>
  </si>
  <si>
    <t>Interest income</t>
  </si>
  <si>
    <t>Service  income</t>
  </si>
  <si>
    <t xml:space="preserve">Personal services  </t>
  </si>
  <si>
    <t>Maintenance and other operating expenses</t>
  </si>
  <si>
    <t>Gain/loss on foreign exchange</t>
  </si>
  <si>
    <t>Gain/loss on sale of disposed assets</t>
  </si>
  <si>
    <t>Financial expenses</t>
  </si>
  <si>
    <t>Other income</t>
  </si>
  <si>
    <t>Cancellation of staled checks issued in prior years</t>
  </si>
  <si>
    <t>Refund of cash advances &amp; deposits</t>
  </si>
  <si>
    <t>Other cash receipts</t>
  </si>
  <si>
    <t xml:space="preserve">Property and equipment (net) </t>
  </si>
  <si>
    <t>(Note 23)</t>
  </si>
  <si>
    <t>Net profit</t>
  </si>
  <si>
    <t>Proceeds from sale of property and equipment</t>
  </si>
  <si>
    <t>INCOME TAX EXPENSE</t>
  </si>
</sst>
</file>

<file path=xl/styles.xml><?xml version="1.0" encoding="utf-8"?>
<styleSheet xmlns="http://schemas.openxmlformats.org/spreadsheetml/2006/main">
  <numFmts count="42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P#,##0_);\P\(#,##0\)"/>
    <numFmt numFmtId="177" formatCode="_(* #,##0_);_(* \(#,##0\);_(* &quot;-&quot;??_);_(@_)"/>
    <numFmt numFmtId="178" formatCode="\P\ #,##0_);\P\ \(#,##0\)"/>
    <numFmt numFmtId="179" formatCode="mmmm\ d\,\ yyyy"/>
    <numFmt numFmtId="180" formatCode="\P\ \ #,##0"/>
    <numFmt numFmtId="181" formatCode="\P#,##0"/>
    <numFmt numFmtId="182" formatCode="\P\ \ \ #,##0"/>
    <numFmt numFmtId="183" formatCode="_(* #,##0.0_);_(* \(#,##0.0\);_(* &quot;-&quot;??_);_(@_)"/>
    <numFmt numFmtId="184" formatCode="[$-409]dddd\,\ mmmm\ dd\,\ yyyy"/>
    <numFmt numFmtId="185" formatCode="[$-409]h:mm:ss\ AM/PM"/>
    <numFmt numFmtId="186" formatCode="&quot;P&quot;#,##0.00_);\(&quot;P&quot;#,##0.00\)"/>
    <numFmt numFmtId="187" formatCode="_(&quot;P&quot;* #,##0.00_);_(&quot;P&quot;* \(#,##0.00\);_(&quot;P&quot;* &quot;-&quot;??_);_(@_)"/>
    <numFmt numFmtId="188" formatCode="_(&quot;P&quot;* #,##0_);_(&quot;P&quot;* \(#,##0\);_(&quot;P&quot;* &quot;-&quot;??_);_(@_)"/>
    <numFmt numFmtId="189" formatCode="0.0"/>
    <numFmt numFmtId="190" formatCode="_(&quot;P&quot;* #,##0.0_);_(&quot;P&quot;* \(#,##0.0\);_(&quot;P&quot;* &quot;-&quot;??_);_(@_)"/>
    <numFmt numFmtId="191" formatCode="_(&quot;P&quot;* #,##0.000_);_(&quot;P&quot;* \(#,##0.000\);_(&quot;P&quot;* &quot;-&quot;??_);_(@_)"/>
    <numFmt numFmtId="192" formatCode="_(&quot;P&quot;* #,##0.0000_);_(&quot;P&quot;* \(#,##0.0000\);_(&quot;P&quot;* &quot;-&quot;??_);_(@_)"/>
    <numFmt numFmtId="193" formatCode="#,##0.0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??_);_(@_)"/>
    <numFmt numFmtId="197" formatCode="_(* #,##0.0000_);_(* \(#,##0.0000\);_(* &quot;-&quot;??_);_(@_)"/>
  </numFmts>
  <fonts count="4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7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0" fillId="0" borderId="0" xfId="42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indent="1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77" fontId="4" fillId="0" borderId="0" xfId="42" applyNumberFormat="1" applyFont="1" applyAlignment="1">
      <alignment vertical="center"/>
    </xf>
    <xf numFmtId="177" fontId="0" fillId="0" borderId="11" xfId="42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42" applyNumberFormat="1" applyFont="1" applyBorder="1" applyAlignment="1">
      <alignment horizontal="right"/>
    </xf>
    <xf numFmtId="3" fontId="4" fillId="0" borderId="14" xfId="0" applyNumberFormat="1" applyFont="1" applyBorder="1" applyAlignment="1">
      <alignment vertical="center"/>
    </xf>
    <xf numFmtId="3" fontId="4" fillId="0" borderId="14" xfId="42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177" fontId="0" fillId="0" borderId="0" xfId="42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77" fontId="4" fillId="0" borderId="0" xfId="42" applyNumberFormat="1" applyFont="1" applyAlignment="1">
      <alignment horizontal="center" vertical="center"/>
    </xf>
    <xf numFmtId="177" fontId="4" fillId="0" borderId="11" xfId="42" applyNumberFormat="1" applyFont="1" applyBorder="1" applyAlignment="1">
      <alignment/>
    </xf>
    <xf numFmtId="177" fontId="0" fillId="0" borderId="0" xfId="42" applyNumberFormat="1" applyFont="1" applyAlignment="1">
      <alignment vertical="center"/>
    </xf>
    <xf numFmtId="177" fontId="4" fillId="0" borderId="0" xfId="42" applyNumberFormat="1" applyFont="1" applyBorder="1" applyAlignment="1">
      <alignment vertical="center"/>
    </xf>
    <xf numFmtId="177" fontId="4" fillId="0" borderId="12" xfId="42" applyNumberFormat="1" applyFont="1" applyBorder="1" applyAlignment="1">
      <alignment vertical="center"/>
    </xf>
    <xf numFmtId="177" fontId="4" fillId="0" borderId="12" xfId="42" applyNumberFormat="1" applyFont="1" applyBorder="1" applyAlignment="1">
      <alignment/>
    </xf>
    <xf numFmtId="177" fontId="4" fillId="0" borderId="14" xfId="42" applyNumberFormat="1" applyFont="1" applyBorder="1" applyAlignment="1">
      <alignment horizontal="right" vertical="center"/>
    </xf>
    <xf numFmtId="177" fontId="0" fillId="0" borderId="0" xfId="42" applyNumberFormat="1" applyAlignment="1">
      <alignment/>
    </xf>
    <xf numFmtId="0" fontId="0" fillId="0" borderId="0" xfId="0" applyFont="1" applyAlignment="1">
      <alignment horizontal="center" vertical="center"/>
    </xf>
    <xf numFmtId="177" fontId="0" fillId="0" borderId="0" xfId="42" applyNumberFormat="1" applyFont="1" applyAlignment="1">
      <alignment vertical="center"/>
    </xf>
    <xf numFmtId="3" fontId="0" fillId="0" borderId="14" xfId="42" applyNumberFormat="1" applyFont="1" applyBorder="1" applyAlignment="1">
      <alignment horizontal="right" vertical="center"/>
    </xf>
    <xf numFmtId="177" fontId="0" fillId="0" borderId="0" xfId="42" applyNumberFormat="1" applyFont="1" applyBorder="1" applyAlignment="1">
      <alignment vertical="center"/>
    </xf>
    <xf numFmtId="177" fontId="0" fillId="0" borderId="12" xfId="42" applyNumberFormat="1" applyFont="1" applyBorder="1" applyAlignment="1">
      <alignment/>
    </xf>
    <xf numFmtId="0" fontId="4" fillId="0" borderId="12" xfId="0" applyFont="1" applyBorder="1" applyAlignment="1">
      <alignment horizontal="left" indent="1"/>
    </xf>
    <xf numFmtId="43" fontId="0" fillId="0" borderId="0" xfId="42" applyFont="1" applyAlignment="1">
      <alignment/>
    </xf>
    <xf numFmtId="177" fontId="0" fillId="0" borderId="0" xfId="42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 quotePrefix="1">
      <alignment horizontal="center"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177" fontId="1" fillId="0" borderId="0" xfId="42" applyNumberFormat="1" applyFont="1" applyAlignment="1">
      <alignment/>
    </xf>
    <xf numFmtId="3" fontId="2" fillId="0" borderId="0" xfId="0" applyNumberFormat="1" applyFont="1" applyBorder="1" applyAlignment="1">
      <alignment/>
    </xf>
    <xf numFmtId="177" fontId="2" fillId="0" borderId="0" xfId="42" applyNumberFormat="1" applyFont="1" applyAlignment="1">
      <alignment/>
    </xf>
    <xf numFmtId="3" fontId="2" fillId="0" borderId="12" xfId="0" applyNumberFormat="1" applyFont="1" applyBorder="1" applyAlignment="1" quotePrefix="1">
      <alignment/>
    </xf>
    <xf numFmtId="177" fontId="1" fillId="0" borderId="11" xfId="42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77" fontId="1" fillId="0" borderId="13" xfId="42" applyNumberFormat="1" applyFont="1" applyBorder="1" applyAlignment="1">
      <alignment/>
    </xf>
    <xf numFmtId="3" fontId="1" fillId="0" borderId="13" xfId="42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41" fontId="2" fillId="0" borderId="0" xfId="0" applyNumberFormat="1" applyFont="1" applyAlignment="1">
      <alignment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1" fillId="0" borderId="0" xfId="42" applyNumberFormat="1" applyFont="1" applyFill="1" applyBorder="1" applyAlignment="1">
      <alignment/>
    </xf>
    <xf numFmtId="177" fontId="1" fillId="0" borderId="16" xfId="42" applyNumberFormat="1" applyFont="1" applyBorder="1" applyAlignment="1">
      <alignment/>
    </xf>
    <xf numFmtId="3" fontId="1" fillId="0" borderId="16" xfId="42" applyNumberFormat="1" applyFont="1" applyBorder="1" applyAlignment="1">
      <alignment/>
    </xf>
    <xf numFmtId="43" fontId="2" fillId="0" borderId="0" xfId="42" applyFont="1" applyAlignment="1">
      <alignment/>
    </xf>
    <xf numFmtId="177" fontId="2" fillId="0" borderId="11" xfId="42" applyNumberFormat="1" applyFont="1" applyBorder="1" applyAlignment="1">
      <alignment/>
    </xf>
    <xf numFmtId="177" fontId="1" fillId="0" borderId="0" xfId="42" applyNumberFormat="1" applyFont="1" applyBorder="1" applyAlignment="1">
      <alignment/>
    </xf>
    <xf numFmtId="177" fontId="2" fillId="0" borderId="12" xfId="42" applyNumberFormat="1" applyFont="1" applyBorder="1" applyAlignment="1">
      <alignment/>
    </xf>
    <xf numFmtId="177" fontId="2" fillId="0" borderId="0" xfId="42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177" fontId="2" fillId="0" borderId="16" xfId="42" applyNumberFormat="1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177" fontId="1" fillId="0" borderId="0" xfId="42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1" fillId="0" borderId="0" xfId="42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77" fontId="2" fillId="0" borderId="0" xfId="42" applyNumberFormat="1" applyFont="1" applyAlignment="1">
      <alignment vertical="center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7" fontId="1" fillId="0" borderId="11" xfId="42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1" fillId="0" borderId="12" xfId="42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177" fontId="2" fillId="0" borderId="12" xfId="42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177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177" fontId="1" fillId="0" borderId="0" xfId="42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2" fillId="0" borderId="0" xfId="42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7" fontId="2" fillId="0" borderId="11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177" fontId="1" fillId="0" borderId="0" xfId="42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indent="1"/>
    </xf>
    <xf numFmtId="177" fontId="1" fillId="0" borderId="12" xfId="42" applyNumberFormat="1" applyFont="1" applyBorder="1" applyAlignment="1">
      <alignment/>
    </xf>
    <xf numFmtId="177" fontId="2" fillId="0" borderId="12" xfId="42" applyNumberFormat="1" applyFont="1" applyBorder="1" applyAlignment="1">
      <alignment/>
    </xf>
    <xf numFmtId="177" fontId="1" fillId="0" borderId="11" xfId="42" applyNumberFormat="1" applyFont="1" applyBorder="1" applyAlignment="1">
      <alignment horizontal="right"/>
    </xf>
    <xf numFmtId="3" fontId="1" fillId="0" borderId="11" xfId="42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77" fontId="1" fillId="0" borderId="16" xfId="42" applyNumberFormat="1" applyFont="1" applyBorder="1" applyAlignment="1">
      <alignment horizontal="right"/>
    </xf>
    <xf numFmtId="3" fontId="1" fillId="0" borderId="16" xfId="42" applyNumberFormat="1" applyFont="1" applyBorder="1" applyAlignment="1">
      <alignment horizontal="right"/>
    </xf>
    <xf numFmtId="177" fontId="2" fillId="0" borderId="11" xfId="42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177" fontId="2" fillId="0" borderId="16" xfId="42" applyNumberFormat="1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177" fontId="4" fillId="0" borderId="15" xfId="42" applyNumberFormat="1" applyFont="1" applyBorder="1" applyAlignment="1">
      <alignment/>
    </xf>
    <xf numFmtId="177" fontId="0" fillId="0" borderId="15" xfId="42" applyNumberFormat="1" applyFont="1" applyBorder="1" applyAlignment="1">
      <alignment/>
    </xf>
    <xf numFmtId="3" fontId="0" fillId="0" borderId="0" xfId="42" applyNumberFormat="1" applyFont="1" applyAlignment="1">
      <alignment vertical="center"/>
    </xf>
    <xf numFmtId="177" fontId="0" fillId="0" borderId="0" xfId="42" applyNumberFormat="1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/>
    </xf>
    <xf numFmtId="177" fontId="0" fillId="0" borderId="13" xfId="42" applyNumberFormat="1" applyFont="1" applyBorder="1" applyAlignment="1">
      <alignment horizontal="right"/>
    </xf>
    <xf numFmtId="177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/>
    </xf>
    <xf numFmtId="177" fontId="4" fillId="0" borderId="13" xfId="42" applyNumberFormat="1" applyFont="1" applyBorder="1" applyAlignment="1">
      <alignment horizontal="right"/>
    </xf>
    <xf numFmtId="3" fontId="1" fillId="0" borderId="12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177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2" fillId="0" borderId="12" xfId="0" applyNumberFormat="1" applyFont="1" applyBorder="1" applyAlignment="1" quotePrefix="1">
      <alignment/>
    </xf>
    <xf numFmtId="177" fontId="2" fillId="0" borderId="16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" fontId="2" fillId="0" borderId="0" xfId="0" applyNumberFormat="1" applyFont="1" applyFill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37" fontId="1" fillId="0" borderId="0" xfId="42" applyNumberFormat="1" applyFont="1" applyAlignment="1" quotePrefix="1">
      <alignment horizontal="right"/>
    </xf>
    <xf numFmtId="177" fontId="46" fillId="0" borderId="0" xfId="42" applyNumberFormat="1" applyFont="1" applyAlignment="1">
      <alignment/>
    </xf>
    <xf numFmtId="177" fontId="4" fillId="0" borderId="10" xfId="0" applyNumberFormat="1" applyFont="1" applyBorder="1" applyAlignment="1" quotePrefix="1">
      <alignment horizontal="center"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0" applyNumberFormat="1" applyFill="1" applyAlignment="1">
      <alignment/>
    </xf>
    <xf numFmtId="43" fontId="47" fillId="0" borderId="0" xfId="42" applyFont="1" applyAlignment="1">
      <alignment/>
    </xf>
    <xf numFmtId="43" fontId="47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177" fontId="48" fillId="0" borderId="0" xfId="42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37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:I1"/>
    </sheetView>
  </sheetViews>
  <sheetFormatPr defaultColWidth="9.140625" defaultRowHeight="12.75"/>
  <cols>
    <col min="1" max="5" width="9.140625" style="52" customWidth="1"/>
    <col min="6" max="6" width="9.8515625" style="52" customWidth="1"/>
    <col min="7" max="7" width="18.140625" style="52" bestFit="1" customWidth="1"/>
    <col min="8" max="8" width="2.140625" style="52" customWidth="1"/>
    <col min="9" max="9" width="18.140625" style="52" bestFit="1" customWidth="1"/>
    <col min="10" max="10" width="9.140625" style="52" customWidth="1"/>
    <col min="11" max="11" width="16.8515625" style="52" bestFit="1" customWidth="1"/>
    <col min="12" max="16384" width="9.140625" style="52" customWidth="1"/>
  </cols>
  <sheetData>
    <row r="1" spans="1:9" ht="13.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9" ht="13.5">
      <c r="A2" s="197" t="s">
        <v>7</v>
      </c>
      <c r="B2" s="197"/>
      <c r="C2" s="197"/>
      <c r="D2" s="197"/>
      <c r="E2" s="197"/>
      <c r="F2" s="197"/>
      <c r="G2" s="197"/>
      <c r="H2" s="197"/>
      <c r="I2" s="197"/>
    </row>
    <row r="3" spans="1:9" ht="13.5">
      <c r="A3" s="198">
        <v>42004</v>
      </c>
      <c r="B3" s="198"/>
      <c r="C3" s="198"/>
      <c r="D3" s="198"/>
      <c r="E3" s="198"/>
      <c r="F3" s="198"/>
      <c r="G3" s="198"/>
      <c r="H3" s="198"/>
      <c r="I3" s="198"/>
    </row>
    <row r="4" spans="1:9" ht="13.5">
      <c r="A4" s="199" t="s">
        <v>73</v>
      </c>
      <c r="B4" s="199"/>
      <c r="C4" s="199"/>
      <c r="D4" s="199"/>
      <c r="E4" s="199"/>
      <c r="F4" s="199"/>
      <c r="G4" s="199"/>
      <c r="H4" s="199"/>
      <c r="I4" s="199"/>
    </row>
    <row r="5" spans="1:9" ht="13.5">
      <c r="A5" s="199" t="s">
        <v>71</v>
      </c>
      <c r="B5" s="199"/>
      <c r="C5" s="199"/>
      <c r="D5" s="199"/>
      <c r="E5" s="199"/>
      <c r="F5" s="199"/>
      <c r="G5" s="199"/>
      <c r="H5" s="199"/>
      <c r="I5" s="199"/>
    </row>
    <row r="6" spans="1:9" ht="14.25" thickBot="1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3.5">
      <c r="A7" s="53"/>
      <c r="B7" s="53"/>
      <c r="C7" s="53"/>
      <c r="D7" s="53"/>
      <c r="E7" s="53"/>
      <c r="F7" s="54" t="s">
        <v>2</v>
      </c>
      <c r="G7" s="55" t="s">
        <v>86</v>
      </c>
      <c r="H7" s="53"/>
      <c r="I7" s="55" t="s">
        <v>87</v>
      </c>
    </row>
    <row r="8" spans="1:9" ht="13.5">
      <c r="A8" s="197" t="s">
        <v>8</v>
      </c>
      <c r="B8" s="197"/>
      <c r="C8" s="197"/>
      <c r="D8" s="197"/>
      <c r="E8" s="197"/>
      <c r="F8" s="56"/>
      <c r="G8" s="57"/>
      <c r="H8" s="58"/>
      <c r="I8" s="59"/>
    </row>
    <row r="9" spans="1:9" ht="13.5">
      <c r="A9" s="1"/>
      <c r="B9" s="1"/>
      <c r="C9" s="1"/>
      <c r="D9" s="1"/>
      <c r="E9" s="1"/>
      <c r="F9" s="56"/>
      <c r="G9" s="58"/>
      <c r="H9" s="58"/>
      <c r="I9" s="58"/>
    </row>
    <row r="10" spans="1:9" ht="13.5">
      <c r="A10" s="201" t="s">
        <v>9</v>
      </c>
      <c r="B10" s="201"/>
      <c r="C10" s="201"/>
      <c r="D10" s="201"/>
      <c r="E10" s="201"/>
      <c r="F10" s="60"/>
      <c r="G10" s="57"/>
      <c r="H10" s="61"/>
      <c r="I10" s="60"/>
    </row>
    <row r="11" spans="1:11" ht="13.5">
      <c r="A11" s="202" t="s">
        <v>104</v>
      </c>
      <c r="B11" s="202"/>
      <c r="C11" s="202"/>
      <c r="D11" s="202"/>
      <c r="E11" s="62"/>
      <c r="F11" s="63">
        <v>3</v>
      </c>
      <c r="G11" s="64">
        <v>10645751400</v>
      </c>
      <c r="H11" s="65"/>
      <c r="I11" s="66">
        <v>6361510494</v>
      </c>
      <c r="K11" s="86"/>
    </row>
    <row r="12" spans="1:11" ht="13.5">
      <c r="A12" s="202" t="s">
        <v>105</v>
      </c>
      <c r="B12" s="202"/>
      <c r="C12" s="202"/>
      <c r="D12" s="202"/>
      <c r="E12" s="202"/>
      <c r="F12" s="63">
        <v>4</v>
      </c>
      <c r="G12" s="64">
        <v>2389690203</v>
      </c>
      <c r="H12" s="65"/>
      <c r="I12" s="66">
        <v>2571337503</v>
      </c>
      <c r="K12" s="86"/>
    </row>
    <row r="13" spans="1:11" ht="13.5">
      <c r="A13" s="202" t="s">
        <v>106</v>
      </c>
      <c r="B13" s="202"/>
      <c r="C13" s="202"/>
      <c r="D13" s="202"/>
      <c r="E13" s="202"/>
      <c r="F13" s="63">
        <v>5</v>
      </c>
      <c r="G13" s="64">
        <v>14464673896</v>
      </c>
      <c r="H13" s="65"/>
      <c r="I13" s="66">
        <v>6409126034</v>
      </c>
      <c r="K13" s="86"/>
    </row>
    <row r="14" spans="1:11" ht="13.5">
      <c r="A14" s="202" t="s">
        <v>107</v>
      </c>
      <c r="B14" s="202"/>
      <c r="C14" s="202"/>
      <c r="D14" s="202"/>
      <c r="E14" s="202"/>
      <c r="F14" s="63">
        <v>6</v>
      </c>
      <c r="G14" s="64">
        <v>6975337</v>
      </c>
      <c r="H14" s="65"/>
      <c r="I14" s="66">
        <v>10420517</v>
      </c>
      <c r="K14" s="86"/>
    </row>
    <row r="15" spans="1:11" ht="13.5">
      <c r="A15" s="203" t="s">
        <v>10</v>
      </c>
      <c r="B15" s="203"/>
      <c r="C15" s="203"/>
      <c r="D15" s="203"/>
      <c r="E15" s="203"/>
      <c r="F15" s="203"/>
      <c r="G15" s="64">
        <v>1832606</v>
      </c>
      <c r="H15" s="67"/>
      <c r="I15" s="66">
        <v>1530419</v>
      </c>
      <c r="K15" s="86"/>
    </row>
    <row r="16" spans="1:11" ht="13.5">
      <c r="A16" s="204" t="s">
        <v>11</v>
      </c>
      <c r="B16" s="204"/>
      <c r="C16" s="204"/>
      <c r="D16" s="204"/>
      <c r="E16" s="204"/>
      <c r="F16" s="204"/>
      <c r="G16" s="68">
        <f>SUM(G11:G15)</f>
        <v>27508923442</v>
      </c>
      <c r="H16" s="69"/>
      <c r="I16" s="85">
        <f>SUM(I11:I15)</f>
        <v>15353924967</v>
      </c>
      <c r="K16" s="86"/>
    </row>
    <row r="17" spans="1:11" ht="13.5">
      <c r="A17" s="205" t="s">
        <v>12</v>
      </c>
      <c r="B17" s="205"/>
      <c r="C17" s="205"/>
      <c r="D17" s="205"/>
      <c r="E17" s="205"/>
      <c r="F17" s="70"/>
      <c r="G17" s="64"/>
      <c r="H17" s="65"/>
      <c r="I17" s="153"/>
      <c r="K17" s="79"/>
    </row>
    <row r="18" spans="1:11" ht="13.5">
      <c r="A18" s="71" t="s">
        <v>108</v>
      </c>
      <c r="B18" s="71"/>
      <c r="C18" s="71"/>
      <c r="D18" s="71"/>
      <c r="E18" s="71"/>
      <c r="F18" s="63">
        <v>7</v>
      </c>
      <c r="G18" s="64">
        <v>8264951126</v>
      </c>
      <c r="H18" s="72"/>
      <c r="I18" s="66">
        <v>8093683338</v>
      </c>
      <c r="K18" s="86"/>
    </row>
    <row r="19" spans="1:11" ht="13.5">
      <c r="A19" s="71" t="s">
        <v>127</v>
      </c>
      <c r="B19" s="71"/>
      <c r="C19" s="71"/>
      <c r="D19" s="71"/>
      <c r="E19" s="71"/>
      <c r="F19" s="63">
        <v>8</v>
      </c>
      <c r="G19" s="64">
        <v>249460741</v>
      </c>
      <c r="H19" s="65"/>
      <c r="I19" s="66">
        <v>256784199</v>
      </c>
      <c r="K19" s="86"/>
    </row>
    <row r="20" spans="1:11" ht="13.5">
      <c r="A20" s="71" t="s">
        <v>109</v>
      </c>
      <c r="B20" s="71"/>
      <c r="C20" s="71"/>
      <c r="D20" s="71"/>
      <c r="E20" s="71"/>
      <c r="F20" s="63">
        <v>9</v>
      </c>
      <c r="G20" s="64">
        <v>4710503</v>
      </c>
      <c r="H20" s="65"/>
      <c r="I20" s="66">
        <v>4710503</v>
      </c>
      <c r="K20" s="86"/>
    </row>
    <row r="21" spans="1:11" ht="13.5">
      <c r="A21" s="204" t="s">
        <v>13</v>
      </c>
      <c r="B21" s="204"/>
      <c r="C21" s="204"/>
      <c r="D21" s="204"/>
      <c r="E21" s="204"/>
      <c r="F21" s="204"/>
      <c r="G21" s="68">
        <f>SUM(G18:G20)</f>
        <v>8519122370</v>
      </c>
      <c r="H21" s="69"/>
      <c r="I21" s="85">
        <f>SUM(I18:I20)</f>
        <v>8355178040</v>
      </c>
      <c r="K21" s="86"/>
    </row>
    <row r="22" spans="1:11" ht="14.25" thickBot="1">
      <c r="A22" s="206" t="s">
        <v>14</v>
      </c>
      <c r="B22" s="206"/>
      <c r="C22" s="206"/>
      <c r="D22" s="206"/>
      <c r="E22" s="206"/>
      <c r="F22" s="206"/>
      <c r="G22" s="73">
        <f>+G16+G21</f>
        <v>36028045812</v>
      </c>
      <c r="H22" s="74"/>
      <c r="I22" s="66">
        <f>I16+I21</f>
        <v>23709103007</v>
      </c>
      <c r="K22" s="86"/>
    </row>
    <row r="23" spans="1:9" ht="15" thickBot="1" thickTop="1">
      <c r="A23" s="207"/>
      <c r="B23" s="207"/>
      <c r="C23" s="207"/>
      <c r="D23" s="207"/>
      <c r="E23" s="207"/>
      <c r="F23" s="207"/>
      <c r="G23" s="207"/>
      <c r="H23" s="207"/>
      <c r="I23" s="207"/>
    </row>
    <row r="24" spans="1:9" ht="13.5">
      <c r="A24" s="208"/>
      <c r="B24" s="208"/>
      <c r="C24" s="208"/>
      <c r="D24" s="208"/>
      <c r="E24" s="208"/>
      <c r="F24" s="208"/>
      <c r="G24" s="208"/>
      <c r="H24" s="208"/>
      <c r="I24" s="208"/>
    </row>
    <row r="25" spans="1:9" ht="13.5">
      <c r="A25" s="209" t="s">
        <v>23</v>
      </c>
      <c r="B25" s="209"/>
      <c r="C25" s="209"/>
      <c r="D25" s="209"/>
      <c r="E25" s="209"/>
      <c r="F25" s="76"/>
      <c r="G25" s="57"/>
      <c r="H25" s="65"/>
      <c r="I25" s="77"/>
    </row>
    <row r="26" spans="1:9" ht="13.5">
      <c r="A26" s="76"/>
      <c r="B26" s="76"/>
      <c r="C26" s="76"/>
      <c r="D26" s="76"/>
      <c r="E26" s="76"/>
      <c r="F26" s="76"/>
      <c r="G26" s="57"/>
      <c r="H26" s="65"/>
      <c r="I26" s="77"/>
    </row>
    <row r="27" spans="1:9" ht="13.5">
      <c r="A27" s="205" t="s">
        <v>15</v>
      </c>
      <c r="B27" s="205"/>
      <c r="C27" s="205"/>
      <c r="D27" s="205"/>
      <c r="E27" s="205"/>
      <c r="F27" s="70"/>
      <c r="G27" s="57"/>
      <c r="H27" s="65"/>
      <c r="I27" s="77"/>
    </row>
    <row r="28" spans="1:11" ht="13.5">
      <c r="A28" s="71" t="s">
        <v>16</v>
      </c>
      <c r="B28" s="71"/>
      <c r="C28" s="71"/>
      <c r="D28" s="71"/>
      <c r="E28" s="71"/>
      <c r="F28" s="63">
        <v>10</v>
      </c>
      <c r="G28" s="64">
        <v>255002053</v>
      </c>
      <c r="H28" s="78"/>
      <c r="I28" s="66">
        <v>205198113</v>
      </c>
      <c r="K28" s="86"/>
    </row>
    <row r="29" spans="1:11" ht="13.5">
      <c r="A29" s="71" t="s">
        <v>110</v>
      </c>
      <c r="B29" s="71"/>
      <c r="C29" s="71"/>
      <c r="D29" s="71"/>
      <c r="E29" s="71"/>
      <c r="F29" s="63">
        <v>11</v>
      </c>
      <c r="G29" s="64">
        <v>8187562325</v>
      </c>
      <c r="H29" s="79"/>
      <c r="I29" s="66">
        <v>11773759010</v>
      </c>
      <c r="K29" s="86"/>
    </row>
    <row r="30" spans="1:11" ht="13.5">
      <c r="A30" s="62" t="s">
        <v>111</v>
      </c>
      <c r="B30" s="62"/>
      <c r="C30" s="62"/>
      <c r="D30" s="62"/>
      <c r="E30" s="62"/>
      <c r="F30" s="63" t="s">
        <v>70</v>
      </c>
      <c r="G30" s="64">
        <f>17230956+18670236</f>
        <v>35901192</v>
      </c>
      <c r="H30" s="65"/>
      <c r="I30" s="66">
        <v>44033855</v>
      </c>
      <c r="K30" s="86"/>
    </row>
    <row r="31" spans="1:11" ht="13.5">
      <c r="A31" s="71" t="s">
        <v>112</v>
      </c>
      <c r="B31" s="71"/>
      <c r="C31" s="71"/>
      <c r="D31" s="71"/>
      <c r="E31" s="71"/>
      <c r="F31" s="63">
        <v>14</v>
      </c>
      <c r="G31" s="64">
        <v>22552935034</v>
      </c>
      <c r="H31" s="65"/>
      <c r="I31" s="87">
        <v>10090258221</v>
      </c>
      <c r="K31" s="86"/>
    </row>
    <row r="32" spans="1:11" ht="13.5">
      <c r="A32" s="204" t="s">
        <v>17</v>
      </c>
      <c r="B32" s="204"/>
      <c r="C32" s="204"/>
      <c r="D32" s="204"/>
      <c r="E32" s="204"/>
      <c r="F32" s="204"/>
      <c r="G32" s="68">
        <f>SUM(G28:G31)</f>
        <v>31031400604</v>
      </c>
      <c r="H32" s="69"/>
      <c r="I32" s="85">
        <f>SUM(I28:I31)</f>
        <v>22113249199</v>
      </c>
      <c r="K32" s="86"/>
    </row>
    <row r="33" spans="1:9" ht="13.5">
      <c r="A33" s="70"/>
      <c r="B33" s="70"/>
      <c r="C33" s="70"/>
      <c r="D33" s="70"/>
      <c r="E33" s="75"/>
      <c r="F33" s="75"/>
      <c r="G33" s="57"/>
      <c r="H33" s="65"/>
      <c r="I33" s="153"/>
    </row>
    <row r="34" spans="1:9" ht="13.5">
      <c r="A34" s="208" t="s">
        <v>18</v>
      </c>
      <c r="B34" s="208"/>
      <c r="C34" s="208"/>
      <c r="D34" s="208"/>
      <c r="E34" s="208"/>
      <c r="F34" s="75"/>
      <c r="G34" s="70"/>
      <c r="H34" s="65"/>
      <c r="I34" s="153"/>
    </row>
    <row r="35" spans="1:11" ht="13.5">
      <c r="A35" s="210" t="s">
        <v>113</v>
      </c>
      <c r="B35" s="210"/>
      <c r="C35" s="210"/>
      <c r="D35" s="210"/>
      <c r="E35" s="210"/>
      <c r="F35" s="80">
        <v>12</v>
      </c>
      <c r="G35" s="64">
        <v>14655737</v>
      </c>
      <c r="H35" s="65"/>
      <c r="I35" s="88">
        <v>371386586</v>
      </c>
      <c r="K35" s="81"/>
    </row>
    <row r="36" spans="1:11" ht="13.5">
      <c r="A36" s="212" t="s">
        <v>114</v>
      </c>
      <c r="B36" s="212"/>
      <c r="C36" s="212"/>
      <c r="D36" s="212"/>
      <c r="E36" s="212"/>
      <c r="F36" s="80">
        <v>13</v>
      </c>
      <c r="G36" s="185">
        <v>0</v>
      </c>
      <c r="H36" s="65"/>
      <c r="I36" s="66">
        <v>26319505</v>
      </c>
      <c r="K36" s="86"/>
    </row>
    <row r="37" spans="1:11" ht="13.5">
      <c r="A37" s="212" t="s">
        <v>115</v>
      </c>
      <c r="B37" s="212"/>
      <c r="C37" s="212"/>
      <c r="D37" s="212"/>
      <c r="E37" s="212"/>
      <c r="F37" s="80">
        <v>15</v>
      </c>
      <c r="G37" s="64">
        <v>43996491</v>
      </c>
      <c r="H37" s="65"/>
      <c r="I37" s="87">
        <v>49700924</v>
      </c>
      <c r="K37" s="86"/>
    </row>
    <row r="38" spans="1:11" ht="13.5">
      <c r="A38" s="204" t="s">
        <v>19</v>
      </c>
      <c r="B38" s="204"/>
      <c r="C38" s="204"/>
      <c r="D38" s="204"/>
      <c r="E38" s="204"/>
      <c r="F38" s="204"/>
      <c r="G38" s="68">
        <f>SUM(G35:G37)</f>
        <v>58652228</v>
      </c>
      <c r="H38" s="69"/>
      <c r="I38" s="85">
        <f>SUM(I35:I37)</f>
        <v>447407015</v>
      </c>
      <c r="K38" s="86"/>
    </row>
    <row r="39" spans="1:9" ht="13.5">
      <c r="A39" s="65"/>
      <c r="B39" s="65"/>
      <c r="C39" s="65"/>
      <c r="D39" s="65"/>
      <c r="E39" s="65"/>
      <c r="F39" s="65"/>
      <c r="G39" s="70"/>
      <c r="H39" s="65"/>
      <c r="I39" s="153"/>
    </row>
    <row r="40" spans="1:11" ht="13.5">
      <c r="A40" s="70" t="s">
        <v>20</v>
      </c>
      <c r="B40" s="70"/>
      <c r="C40" s="70"/>
      <c r="D40" s="70"/>
      <c r="E40" s="70"/>
      <c r="F40" s="70"/>
      <c r="G40" s="81">
        <f>+G32+G38</f>
        <v>31090052832</v>
      </c>
      <c r="H40" s="65"/>
      <c r="I40" s="154">
        <f>I32+I38</f>
        <v>22560656214</v>
      </c>
      <c r="K40" s="89"/>
    </row>
    <row r="41" spans="1:11" ht="13.5">
      <c r="A41" s="70" t="s">
        <v>22</v>
      </c>
      <c r="B41" s="70"/>
      <c r="C41" s="70"/>
      <c r="D41" s="70"/>
      <c r="E41" s="70"/>
      <c r="F41" s="70"/>
      <c r="G41" s="64">
        <f>+'Changes in Equity'!H30</f>
        <v>4937992980</v>
      </c>
      <c r="H41" s="65"/>
      <c r="I41" s="87">
        <v>1148446793</v>
      </c>
      <c r="K41" s="86"/>
    </row>
    <row r="42" spans="1:11" ht="14.25" thickBot="1">
      <c r="A42" s="213" t="s">
        <v>72</v>
      </c>
      <c r="B42" s="213"/>
      <c r="C42" s="213"/>
      <c r="D42" s="213"/>
      <c r="E42" s="213"/>
      <c r="F42" s="213"/>
      <c r="G42" s="82">
        <f>SUM(G40:G41)</f>
        <v>36028045812</v>
      </c>
      <c r="H42" s="83"/>
      <c r="I42" s="90">
        <f>SUM(I40:I41)</f>
        <v>23709103007</v>
      </c>
      <c r="K42" s="86"/>
    </row>
    <row r="43" spans="1:9" ht="15" thickBot="1" thickTop="1">
      <c r="A43" s="207"/>
      <c r="B43" s="207"/>
      <c r="C43" s="207"/>
      <c r="D43" s="207"/>
      <c r="E43" s="207"/>
      <c r="F43" s="207"/>
      <c r="G43" s="207"/>
      <c r="H43" s="207"/>
      <c r="I43" s="207"/>
    </row>
    <row r="44" spans="1:9" ht="14.25">
      <c r="A44" s="211" t="s">
        <v>21</v>
      </c>
      <c r="B44" s="211"/>
      <c r="C44" s="211"/>
      <c r="D44" s="211"/>
      <c r="E44" s="211"/>
      <c r="F44" s="211"/>
      <c r="G44" s="211"/>
      <c r="H44" s="211"/>
      <c r="I44" s="211"/>
    </row>
    <row r="45" ht="13.5">
      <c r="G45" s="71"/>
    </row>
    <row r="46" ht="13.5">
      <c r="G46" s="66"/>
    </row>
    <row r="47" spans="7:9" ht="13.5">
      <c r="G47" s="66"/>
      <c r="I47" s="71"/>
    </row>
    <row r="49" ht="13.5">
      <c r="G49" s="84"/>
    </row>
  </sheetData>
  <sheetProtection password="F5DC" sheet="1" objects="1" scenarios="1" selectLockedCells="1" selectUnlockedCells="1"/>
  <mergeCells count="30">
    <mergeCell ref="A43:I43"/>
    <mergeCell ref="A44:I44"/>
    <mergeCell ref="A36:E36"/>
    <mergeCell ref="A37:E37"/>
    <mergeCell ref="A38:F38"/>
    <mergeCell ref="A42:F42"/>
    <mergeCell ref="A24:I24"/>
    <mergeCell ref="A25:E25"/>
    <mergeCell ref="A27:E27"/>
    <mergeCell ref="A32:F32"/>
    <mergeCell ref="A34:E34"/>
    <mergeCell ref="A35:E35"/>
    <mergeCell ref="A15:F15"/>
    <mergeCell ref="A16:F16"/>
    <mergeCell ref="A17:E17"/>
    <mergeCell ref="A21:F21"/>
    <mergeCell ref="A22:F22"/>
    <mergeCell ref="A23:I23"/>
    <mergeCell ref="A8:E8"/>
    <mergeCell ref="A10:E10"/>
    <mergeCell ref="A11:D11"/>
    <mergeCell ref="A12:E12"/>
    <mergeCell ref="A13:E13"/>
    <mergeCell ref="A14:E14"/>
    <mergeCell ref="A1:I1"/>
    <mergeCell ref="A2:I2"/>
    <mergeCell ref="A3:I3"/>
    <mergeCell ref="A4:I4"/>
    <mergeCell ref="A5:I5"/>
    <mergeCell ref="A6:I6"/>
  </mergeCells>
  <printOptions horizontalCentered="1"/>
  <pageMargins left="0.88" right="0.75" top="1" bottom="1" header="0.5" footer="0.5"/>
  <pageSetup horizontalDpi="600" verticalDpi="600" orientation="portrait" scale="92" r:id="rId1"/>
  <headerFooter alignWithMargins="0"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I1"/>
    </sheetView>
  </sheetViews>
  <sheetFormatPr defaultColWidth="9.140625" defaultRowHeight="12.75"/>
  <cols>
    <col min="1" max="4" width="9.140625" style="52" customWidth="1"/>
    <col min="5" max="5" width="10.140625" style="52" customWidth="1"/>
    <col min="6" max="6" width="6.7109375" style="52" customWidth="1"/>
    <col min="7" max="7" width="18.421875" style="66" customWidth="1"/>
    <col min="8" max="8" width="2.00390625" style="52" customWidth="1"/>
    <col min="9" max="9" width="17.00390625" style="52" customWidth="1"/>
    <col min="10" max="16384" width="9.140625" style="52" customWidth="1"/>
  </cols>
  <sheetData>
    <row r="1" spans="1:9" ht="13.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9" ht="13.5">
      <c r="A2" s="197" t="s">
        <v>74</v>
      </c>
      <c r="B2" s="197"/>
      <c r="C2" s="197"/>
      <c r="D2" s="197"/>
      <c r="E2" s="197"/>
      <c r="F2" s="197"/>
      <c r="G2" s="197"/>
      <c r="H2" s="197"/>
      <c r="I2" s="197"/>
    </row>
    <row r="3" spans="1:9" ht="13.5">
      <c r="A3" s="199" t="s">
        <v>60</v>
      </c>
      <c r="B3" s="199"/>
      <c r="C3" s="199"/>
      <c r="D3" s="199"/>
      <c r="E3" s="199"/>
      <c r="F3" s="199"/>
      <c r="G3" s="199"/>
      <c r="H3" s="199"/>
      <c r="I3" s="199"/>
    </row>
    <row r="4" spans="1:9" ht="13.5">
      <c r="A4" s="214" t="str">
        <f>'Balance Sheet'!A4</f>
        <v>(With comparative figures for 2013)</v>
      </c>
      <c r="B4" s="214"/>
      <c r="C4" s="214"/>
      <c r="D4" s="214"/>
      <c r="E4" s="214"/>
      <c r="F4" s="214"/>
      <c r="G4" s="214"/>
      <c r="H4" s="214"/>
      <c r="I4" s="214"/>
    </row>
    <row r="5" spans="1:9" ht="13.5">
      <c r="A5" s="199" t="str">
        <f>'Balance Sheet'!A5</f>
        <v>(In Philippine Peso)</v>
      </c>
      <c r="B5" s="199"/>
      <c r="C5" s="199"/>
      <c r="D5" s="199"/>
      <c r="E5" s="199"/>
      <c r="F5" s="199"/>
      <c r="G5" s="199"/>
      <c r="H5" s="199"/>
      <c r="I5" s="1"/>
    </row>
    <row r="6" spans="1:9" ht="14.25" thickBot="1">
      <c r="A6" s="91"/>
      <c r="B6" s="92"/>
      <c r="C6" s="91" t="s">
        <v>1</v>
      </c>
      <c r="D6" s="91"/>
      <c r="E6" s="91"/>
      <c r="F6" s="91"/>
      <c r="G6" s="93"/>
      <c r="H6" s="94"/>
      <c r="I6" s="95"/>
    </row>
    <row r="7" spans="1:9" ht="13.5">
      <c r="A7" s="96"/>
      <c r="B7" s="96"/>
      <c r="C7" s="96"/>
      <c r="D7" s="96"/>
      <c r="E7" s="96"/>
      <c r="F7" s="96" t="s">
        <v>2</v>
      </c>
      <c r="G7" s="97" t="s">
        <v>76</v>
      </c>
      <c r="H7" s="98"/>
      <c r="I7" s="97" t="s">
        <v>77</v>
      </c>
    </row>
    <row r="8" spans="1:8" ht="13.5">
      <c r="A8" s="91"/>
      <c r="B8" s="91"/>
      <c r="C8" s="91"/>
      <c r="D8" s="91"/>
      <c r="E8" s="91"/>
      <c r="F8" s="91"/>
      <c r="H8" s="99"/>
    </row>
    <row r="9" spans="1:8" ht="13.5">
      <c r="A9" s="216" t="s">
        <v>3</v>
      </c>
      <c r="B9" s="216"/>
      <c r="C9" s="91"/>
      <c r="D9" s="91"/>
      <c r="E9" s="91"/>
      <c r="F9" s="100"/>
      <c r="H9" s="99"/>
    </row>
    <row r="10" spans="1:8" ht="13.5">
      <c r="A10" s="49"/>
      <c r="B10" s="49"/>
      <c r="C10" s="91"/>
      <c r="D10" s="91"/>
      <c r="E10" s="91"/>
      <c r="F10" s="100"/>
      <c r="H10" s="99"/>
    </row>
    <row r="11" spans="1:8" ht="13.5">
      <c r="A11" s="216" t="s">
        <v>4</v>
      </c>
      <c r="B11" s="216"/>
      <c r="C11" s="216"/>
      <c r="D11" s="216"/>
      <c r="E11" s="91"/>
      <c r="F11" s="100"/>
      <c r="G11" s="64"/>
      <c r="H11" s="101"/>
    </row>
    <row r="12" spans="1:9" ht="13.5">
      <c r="A12" s="215" t="s">
        <v>116</v>
      </c>
      <c r="B12" s="215"/>
      <c r="C12" s="215"/>
      <c r="D12" s="215"/>
      <c r="E12" s="91"/>
      <c r="F12" s="102">
        <v>16</v>
      </c>
      <c r="G12" s="103">
        <v>726017392</v>
      </c>
      <c r="H12" s="104"/>
      <c r="I12" s="105">
        <v>612362327.94</v>
      </c>
    </row>
    <row r="13" spans="1:9" ht="13.5">
      <c r="A13" s="215" t="s">
        <v>117</v>
      </c>
      <c r="B13" s="215"/>
      <c r="C13" s="215"/>
      <c r="D13" s="215"/>
      <c r="E13" s="91"/>
      <c r="F13" s="100"/>
      <c r="G13" s="103">
        <v>205689255</v>
      </c>
      <c r="H13" s="104"/>
      <c r="I13" s="105">
        <v>112418032.61</v>
      </c>
    </row>
    <row r="14" spans="1:9" ht="24" customHeight="1">
      <c r="A14" s="106" t="s">
        <v>81</v>
      </c>
      <c r="B14" s="107"/>
      <c r="C14" s="107"/>
      <c r="D14" s="107"/>
      <c r="E14" s="107"/>
      <c r="F14" s="108"/>
      <c r="G14" s="109">
        <f>SUM(G12:G13)</f>
        <v>931706647</v>
      </c>
      <c r="H14" s="110"/>
      <c r="I14" s="151">
        <f>SUM(I12:I13)</f>
        <v>724780360.5500001</v>
      </c>
    </row>
    <row r="15" spans="1:9" ht="13.5">
      <c r="A15" s="91"/>
      <c r="B15" s="91"/>
      <c r="C15" s="91"/>
      <c r="D15" s="91"/>
      <c r="E15" s="91"/>
      <c r="F15" s="100"/>
      <c r="G15" s="103"/>
      <c r="H15" s="104"/>
      <c r="I15" s="124"/>
    </row>
    <row r="16" spans="1:9" ht="13.5">
      <c r="A16" s="217" t="s">
        <v>5</v>
      </c>
      <c r="B16" s="217"/>
      <c r="C16" s="217"/>
      <c r="D16" s="217"/>
      <c r="E16" s="91"/>
      <c r="F16" s="100"/>
      <c r="G16" s="103"/>
      <c r="H16" s="112"/>
      <c r="I16" s="124"/>
    </row>
    <row r="17" spans="1:9" ht="13.5">
      <c r="A17" s="91"/>
      <c r="B17" s="91"/>
      <c r="C17" s="91"/>
      <c r="D17" s="91"/>
      <c r="E17" s="91"/>
      <c r="F17" s="100"/>
      <c r="G17" s="103"/>
      <c r="H17" s="112"/>
      <c r="I17" s="124"/>
    </row>
    <row r="18" spans="1:9" ht="13.5">
      <c r="A18" s="215" t="s">
        <v>118</v>
      </c>
      <c r="B18" s="215"/>
      <c r="C18" s="215"/>
      <c r="D18" s="215"/>
      <c r="E18" s="113"/>
      <c r="F18" s="114">
        <v>17</v>
      </c>
      <c r="G18" s="103">
        <v>232420700</v>
      </c>
      <c r="H18" s="104"/>
      <c r="I18" s="105">
        <v>201240702.14</v>
      </c>
    </row>
    <row r="19" spans="1:9" ht="13.5">
      <c r="A19" s="218" t="s">
        <v>119</v>
      </c>
      <c r="B19" s="218"/>
      <c r="C19" s="218"/>
      <c r="D19" s="218"/>
      <c r="E19" s="218"/>
      <c r="F19" s="116">
        <v>18</v>
      </c>
      <c r="G19" s="117">
        <v>132461442</v>
      </c>
      <c r="H19" s="118"/>
      <c r="I19" s="119">
        <v>129385498.91</v>
      </c>
    </row>
    <row r="20" spans="1:9" ht="21.75" customHeight="1">
      <c r="A20" s="106" t="s">
        <v>80</v>
      </c>
      <c r="B20" s="107"/>
      <c r="C20" s="107"/>
      <c r="D20" s="107"/>
      <c r="E20" s="107"/>
      <c r="F20" s="120"/>
      <c r="G20" s="121">
        <f>SUM(G18:G19)</f>
        <v>364882142</v>
      </c>
      <c r="H20" s="122"/>
      <c r="I20" s="123">
        <f>SUM(I18:I19)</f>
        <v>330626201.04999995</v>
      </c>
    </row>
    <row r="21" spans="1:9" ht="13.5">
      <c r="A21" s="91"/>
      <c r="B21" s="91"/>
      <c r="C21" s="91"/>
      <c r="D21" s="91"/>
      <c r="E21" s="91"/>
      <c r="F21" s="102"/>
      <c r="G21" s="103"/>
      <c r="H21" s="104"/>
      <c r="I21" s="124"/>
    </row>
    <row r="22" spans="1:10" ht="13.5">
      <c r="A22" s="125" t="s">
        <v>78</v>
      </c>
      <c r="B22" s="126"/>
      <c r="C22" s="115"/>
      <c r="D22" s="115"/>
      <c r="E22" s="115"/>
      <c r="F22" s="125"/>
      <c r="G22" s="127">
        <f>+G14-G20</f>
        <v>566824505</v>
      </c>
      <c r="H22" s="128"/>
      <c r="I22" s="152">
        <f>I14-I20</f>
        <v>394154159.5000001</v>
      </c>
      <c r="J22" s="71"/>
    </row>
    <row r="23" spans="1:10" ht="13.5" customHeight="1">
      <c r="A23" s="94"/>
      <c r="B23" s="79"/>
      <c r="C23" s="101"/>
      <c r="D23" s="101"/>
      <c r="E23" s="101"/>
      <c r="F23" s="94"/>
      <c r="G23" s="129"/>
      <c r="H23" s="130"/>
      <c r="I23" s="112"/>
      <c r="J23" s="71"/>
    </row>
    <row r="24" spans="1:10" ht="13.5">
      <c r="A24" s="217" t="s">
        <v>79</v>
      </c>
      <c r="B24" s="217"/>
      <c r="C24" s="217"/>
      <c r="D24" s="217"/>
      <c r="E24" s="91"/>
      <c r="F24" s="100"/>
      <c r="G24" s="103"/>
      <c r="H24" s="104"/>
      <c r="I24" s="124"/>
      <c r="J24" s="71"/>
    </row>
    <row r="25" spans="1:10" ht="13.5">
      <c r="A25" s="91" t="s">
        <v>120</v>
      </c>
      <c r="B25" s="100"/>
      <c r="C25" s="100"/>
      <c r="D25" s="100"/>
      <c r="E25" s="91"/>
      <c r="F25" s="49" t="s">
        <v>58</v>
      </c>
      <c r="G25" s="103">
        <v>1230826</v>
      </c>
      <c r="H25" s="104"/>
      <c r="I25" s="105">
        <v>83711992</v>
      </c>
      <c r="J25" s="71"/>
    </row>
    <row r="26" spans="1:10" ht="13.5">
      <c r="A26" s="91" t="s">
        <v>121</v>
      </c>
      <c r="B26" s="100"/>
      <c r="C26" s="100"/>
      <c r="D26" s="100"/>
      <c r="E26" s="91"/>
      <c r="F26" s="100"/>
      <c r="G26" s="103">
        <v>524214</v>
      </c>
      <c r="H26" s="104"/>
      <c r="I26" s="105">
        <v>-4387</v>
      </c>
      <c r="J26" s="71"/>
    </row>
    <row r="27" spans="1:10" ht="13.5">
      <c r="A27" s="91" t="s">
        <v>122</v>
      </c>
      <c r="B27" s="91"/>
      <c r="E27" s="91"/>
      <c r="F27" s="102">
        <v>20</v>
      </c>
      <c r="G27" s="103">
        <v>-29047597</v>
      </c>
      <c r="H27" s="104"/>
      <c r="I27" s="105">
        <v>-27716990.68</v>
      </c>
      <c r="J27" s="71"/>
    </row>
    <row r="28" spans="1:9" ht="13.5">
      <c r="A28" s="91" t="s">
        <v>123</v>
      </c>
      <c r="B28" s="91"/>
      <c r="E28" s="91"/>
      <c r="F28" s="102">
        <v>21</v>
      </c>
      <c r="G28" s="129">
        <v>47653506</v>
      </c>
      <c r="H28" s="104"/>
      <c r="I28" s="131">
        <f>33167196.97+11157742.83</f>
        <v>44324939.8</v>
      </c>
    </row>
    <row r="29" spans="1:9" ht="19.5" customHeight="1">
      <c r="A29" s="106" t="s">
        <v>82</v>
      </c>
      <c r="B29" s="132"/>
      <c r="C29" s="132"/>
      <c r="D29" s="132"/>
      <c r="E29" s="132"/>
      <c r="F29" s="133"/>
      <c r="G29" s="109">
        <f>SUM(G25:G28)</f>
        <v>20360949</v>
      </c>
      <c r="H29" s="111"/>
      <c r="I29" s="134">
        <f>SUM(I25:I28)</f>
        <v>100315554.12</v>
      </c>
    </row>
    <row r="30" spans="1:9" ht="13.5">
      <c r="A30" s="219" t="s">
        <v>83</v>
      </c>
      <c r="B30" s="219"/>
      <c r="C30" s="219"/>
      <c r="D30" s="219"/>
      <c r="E30" s="219"/>
      <c r="F30" s="219"/>
      <c r="G30" s="220">
        <f>G22+G29</f>
        <v>587185454</v>
      </c>
      <c r="H30" s="135"/>
      <c r="I30" s="221">
        <f>I22+I29</f>
        <v>494469713.6200001</v>
      </c>
    </row>
    <row r="31" spans="1:9" ht="13.5">
      <c r="A31" s="219"/>
      <c r="B31" s="219"/>
      <c r="C31" s="219"/>
      <c r="D31" s="219"/>
      <c r="E31" s="219"/>
      <c r="F31" s="219"/>
      <c r="G31" s="220"/>
      <c r="H31" s="135"/>
      <c r="I31" s="221"/>
    </row>
    <row r="32" spans="1:9" ht="9" customHeight="1">
      <c r="A32" s="136"/>
      <c r="B32" s="136"/>
      <c r="C32" s="136"/>
      <c r="D32" s="136"/>
      <c r="E32" s="136"/>
      <c r="F32" s="136"/>
      <c r="G32" s="137"/>
      <c r="H32" s="135"/>
      <c r="I32" s="149"/>
    </row>
    <row r="33" spans="1:9" ht="15" customHeight="1">
      <c r="A33" s="138" t="s">
        <v>131</v>
      </c>
      <c r="B33" s="139"/>
      <c r="C33" s="139"/>
      <c r="D33" s="139"/>
      <c r="E33" s="139"/>
      <c r="F33" s="116">
        <v>22</v>
      </c>
      <c r="G33" s="140">
        <v>171637923</v>
      </c>
      <c r="H33" s="140"/>
      <c r="I33" s="141">
        <v>120367315.61</v>
      </c>
    </row>
    <row r="34" spans="1:9" ht="24" customHeight="1">
      <c r="A34" s="110" t="s">
        <v>84</v>
      </c>
      <c r="B34" s="111"/>
      <c r="C34" s="111"/>
      <c r="D34" s="111"/>
      <c r="E34" s="111"/>
      <c r="F34" s="110"/>
      <c r="G34" s="142">
        <f>G30-G33</f>
        <v>415547531</v>
      </c>
      <c r="H34" s="143"/>
      <c r="I34" s="148">
        <f>I30-I33</f>
        <v>374102398.0100001</v>
      </c>
    </row>
    <row r="35" spans="1:9" ht="24" customHeight="1">
      <c r="A35" s="51" t="s">
        <v>85</v>
      </c>
      <c r="B35" s="139"/>
      <c r="C35" s="139"/>
      <c r="D35" s="139"/>
      <c r="E35" s="139"/>
      <c r="F35" s="116"/>
      <c r="G35" s="168">
        <v>0</v>
      </c>
      <c r="H35" s="140"/>
      <c r="I35" s="169">
        <v>0</v>
      </c>
    </row>
    <row r="36" spans="1:9" ht="24" customHeight="1" thickBot="1">
      <c r="A36" s="144" t="s">
        <v>88</v>
      </c>
      <c r="B36" s="145"/>
      <c r="C36" s="145"/>
      <c r="D36" s="145"/>
      <c r="E36" s="145"/>
      <c r="F36" s="144"/>
      <c r="G36" s="146">
        <f>G34+G35</f>
        <v>415547531</v>
      </c>
      <c r="H36" s="147"/>
      <c r="I36" s="150">
        <f>I34+I35</f>
        <v>374102398.0100001</v>
      </c>
    </row>
    <row r="37" spans="1:9" ht="17.25" customHeight="1" thickBot="1" thickTop="1">
      <c r="A37" s="222"/>
      <c r="B37" s="222"/>
      <c r="C37" s="222"/>
      <c r="D37" s="222"/>
      <c r="E37" s="222"/>
      <c r="F37" s="222"/>
      <c r="G37" s="222"/>
      <c r="H37" s="222"/>
      <c r="I37" s="222"/>
    </row>
    <row r="38" spans="1:9" ht="14.25">
      <c r="A38" s="211" t="s">
        <v>6</v>
      </c>
      <c r="B38" s="211"/>
      <c r="C38" s="211"/>
      <c r="D38" s="211"/>
      <c r="E38" s="211"/>
      <c r="F38" s="211"/>
      <c r="G38" s="211"/>
      <c r="H38" s="211"/>
      <c r="I38" s="211"/>
    </row>
  </sheetData>
  <sheetProtection password="F5DC" sheet="1" objects="1" scenarios="1" selectLockedCells="1" selectUnlockedCells="1"/>
  <mergeCells count="18">
    <mergeCell ref="A16:D16"/>
    <mergeCell ref="A38:I38"/>
    <mergeCell ref="A18:D18"/>
    <mergeCell ref="A19:E19"/>
    <mergeCell ref="A24:D24"/>
    <mergeCell ref="A30:F31"/>
    <mergeCell ref="G30:G31"/>
    <mergeCell ref="I30:I31"/>
    <mergeCell ref="A37:I37"/>
    <mergeCell ref="A1:I1"/>
    <mergeCell ref="A2:I2"/>
    <mergeCell ref="A3:I3"/>
    <mergeCell ref="A4:I4"/>
    <mergeCell ref="A12:D12"/>
    <mergeCell ref="A13:D13"/>
    <mergeCell ref="A5:H5"/>
    <mergeCell ref="A9:B9"/>
    <mergeCell ref="A11:D11"/>
  </mergeCells>
  <printOptions horizontalCentered="1"/>
  <pageMargins left="0.92" right="0.79" top="1" bottom="1" header="0.5" footer="0.5"/>
  <pageSetup horizontalDpi="600" verticalDpi="600" orientation="portrait" scale="92" r:id="rId1"/>
  <headerFooter alignWithMargins="0">
    <oddFooter>&amp;R5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90" workbookViewId="0" topLeftCell="A1">
      <selection activeCell="A1" sqref="A1:H1"/>
    </sheetView>
  </sheetViews>
  <sheetFormatPr defaultColWidth="9.140625" defaultRowHeight="12.75"/>
  <cols>
    <col min="1" max="3" width="9.140625" style="52" customWidth="1"/>
    <col min="4" max="4" width="9.8515625" style="52" customWidth="1"/>
    <col min="5" max="5" width="17.28125" style="52" customWidth="1"/>
    <col min="6" max="6" width="16.7109375" style="52" customWidth="1"/>
    <col min="7" max="7" width="17.7109375" style="52" bestFit="1" customWidth="1"/>
    <col min="8" max="8" width="18.28125" style="52" customWidth="1"/>
    <col min="9" max="16384" width="9.140625" style="52" customWidth="1"/>
  </cols>
  <sheetData>
    <row r="1" spans="1:8" ht="13.5">
      <c r="A1" s="197" t="s">
        <v>0</v>
      </c>
      <c r="B1" s="197"/>
      <c r="C1" s="197"/>
      <c r="D1" s="197"/>
      <c r="E1" s="197"/>
      <c r="F1" s="197"/>
      <c r="G1" s="197"/>
      <c r="H1" s="197"/>
    </row>
    <row r="2" spans="1:8" ht="13.5">
      <c r="A2" s="197" t="s">
        <v>24</v>
      </c>
      <c r="B2" s="197"/>
      <c r="C2" s="197"/>
      <c r="D2" s="197"/>
      <c r="E2" s="197"/>
      <c r="F2" s="197"/>
      <c r="G2" s="197"/>
      <c r="H2" s="197"/>
    </row>
    <row r="3" spans="1:8" ht="13.5">
      <c r="A3" s="198" t="s">
        <v>60</v>
      </c>
      <c r="B3" s="198"/>
      <c r="C3" s="198"/>
      <c r="D3" s="198"/>
      <c r="E3" s="198"/>
      <c r="F3" s="198"/>
      <c r="G3" s="198"/>
      <c r="H3" s="198"/>
    </row>
    <row r="4" spans="1:8" ht="13.5">
      <c r="A4" s="199" t="str">
        <f>'Balance Sheet'!A4</f>
        <v>(With comparative figures for 2013)</v>
      </c>
      <c r="B4" s="199"/>
      <c r="C4" s="199"/>
      <c r="D4" s="199"/>
      <c r="E4" s="199"/>
      <c r="F4" s="199"/>
      <c r="G4" s="199"/>
      <c r="H4" s="199"/>
    </row>
    <row r="5" spans="1:8" ht="13.5">
      <c r="A5" s="199" t="str">
        <f>'Balance Sheet'!A5</f>
        <v>(In Philippine Peso)</v>
      </c>
      <c r="B5" s="199"/>
      <c r="C5" s="199"/>
      <c r="D5" s="199"/>
      <c r="E5" s="199"/>
      <c r="F5" s="199"/>
      <c r="G5" s="199"/>
      <c r="H5" s="199"/>
    </row>
    <row r="6" spans="1:8" ht="14.25" thickBot="1">
      <c r="A6" s="200"/>
      <c r="B6" s="200"/>
      <c r="C6" s="200"/>
      <c r="D6" s="200"/>
      <c r="E6" s="200"/>
      <c r="F6" s="200"/>
      <c r="G6" s="200"/>
      <c r="H6" s="170"/>
    </row>
    <row r="7" spans="1:8" ht="13.5">
      <c r="A7" s="58"/>
      <c r="B7" s="58"/>
      <c r="C7" s="58"/>
      <c r="D7" s="171"/>
      <c r="E7" s="58" t="s">
        <v>101</v>
      </c>
      <c r="F7" s="58" t="s">
        <v>102</v>
      </c>
      <c r="G7" s="58"/>
      <c r="H7" s="58" t="s">
        <v>90</v>
      </c>
    </row>
    <row r="8" spans="1:8" ht="13.5">
      <c r="A8" s="183"/>
      <c r="B8" s="183"/>
      <c r="C8" s="183"/>
      <c r="D8" s="171" t="s">
        <v>2</v>
      </c>
      <c r="E8" s="58" t="s">
        <v>103</v>
      </c>
      <c r="F8" s="184" t="s">
        <v>101</v>
      </c>
      <c r="G8" s="58" t="s">
        <v>100</v>
      </c>
      <c r="H8" s="58" t="s">
        <v>25</v>
      </c>
    </row>
    <row r="9" spans="1:8" ht="14.25" thickBot="1">
      <c r="A9" s="172"/>
      <c r="B9" s="172"/>
      <c r="C9" s="172"/>
      <c r="D9" s="182"/>
      <c r="E9" s="182" t="s">
        <v>128</v>
      </c>
      <c r="F9" s="182" t="s">
        <v>128</v>
      </c>
      <c r="G9" s="173"/>
      <c r="H9" s="173"/>
    </row>
    <row r="10" spans="1:7" ht="13.5">
      <c r="A10" s="201"/>
      <c r="B10" s="201"/>
      <c r="C10" s="201"/>
      <c r="D10" s="60"/>
      <c r="E10" s="57"/>
      <c r="F10" s="61"/>
      <c r="G10" s="60"/>
    </row>
    <row r="11" spans="1:8" ht="13.5">
      <c r="A11" s="202" t="s">
        <v>96</v>
      </c>
      <c r="B11" s="202"/>
      <c r="C11" s="202"/>
      <c r="D11" s="63"/>
      <c r="E11" s="180">
        <v>4970461025</v>
      </c>
      <c r="F11" s="180">
        <v>177560561</v>
      </c>
      <c r="G11" s="60">
        <v>-4070034774</v>
      </c>
      <c r="H11" s="180">
        <v>1077986812</v>
      </c>
    </row>
    <row r="12" spans="1:8" ht="13.5">
      <c r="A12" s="202"/>
      <c r="B12" s="202"/>
      <c r="C12" s="202"/>
      <c r="D12" s="63"/>
      <c r="E12" s="174"/>
      <c r="F12" s="153"/>
      <c r="G12" s="174"/>
      <c r="H12" s="174"/>
    </row>
    <row r="13" spans="1:8" ht="13.5">
      <c r="A13" s="62" t="s">
        <v>59</v>
      </c>
      <c r="B13" s="62"/>
      <c r="C13" s="62"/>
      <c r="D13" s="63">
        <v>24</v>
      </c>
      <c r="E13" s="181"/>
      <c r="F13" s="181"/>
      <c r="G13" s="60">
        <v>-167093543</v>
      </c>
      <c r="H13" s="60">
        <v>-167093543</v>
      </c>
    </row>
    <row r="14" spans="1:8" ht="13.5">
      <c r="A14" s="62"/>
      <c r="B14" s="62"/>
      <c r="C14" s="62"/>
      <c r="D14" s="63"/>
      <c r="E14" s="174"/>
      <c r="F14" s="153"/>
      <c r="G14" s="174"/>
      <c r="H14" s="174"/>
    </row>
    <row r="15" spans="1:8" ht="13.5">
      <c r="A15" s="202" t="s">
        <v>89</v>
      </c>
      <c r="B15" s="202"/>
      <c r="C15" s="202"/>
      <c r="D15" s="63">
        <v>25</v>
      </c>
      <c r="E15" s="71"/>
      <c r="F15" s="181"/>
      <c r="G15" s="66">
        <v>-136548874</v>
      </c>
      <c r="H15" s="66">
        <v>-136548874</v>
      </c>
    </row>
    <row r="16" spans="1:8" ht="13.5">
      <c r="A16" s="202"/>
      <c r="B16" s="202"/>
      <c r="C16" s="202"/>
      <c r="D16" s="63"/>
      <c r="E16" s="174"/>
      <c r="F16" s="153"/>
      <c r="G16" s="174"/>
      <c r="H16" s="174"/>
    </row>
    <row r="17" spans="1:8" ht="13.5">
      <c r="A17" s="203" t="s">
        <v>129</v>
      </c>
      <c r="B17" s="203"/>
      <c r="C17" s="203"/>
      <c r="D17" s="203"/>
      <c r="E17" s="175"/>
      <c r="F17" s="176"/>
      <c r="G17" s="174">
        <v>374102398</v>
      </c>
      <c r="H17" s="87">
        <v>374102398</v>
      </c>
    </row>
    <row r="18" spans="1:8" ht="32.25" customHeight="1" thickBot="1">
      <c r="A18" s="224" t="s">
        <v>97</v>
      </c>
      <c r="B18" s="224"/>
      <c r="C18" s="224"/>
      <c r="D18" s="224"/>
      <c r="E18" s="177">
        <f>SUM(E11:E17)</f>
        <v>4970461025</v>
      </c>
      <c r="F18" s="177">
        <f>SUM(F11:F17)</f>
        <v>177560561</v>
      </c>
      <c r="G18" s="177">
        <f>SUM(G11:G17)</f>
        <v>-3999574793</v>
      </c>
      <c r="H18" s="177">
        <f>SUM(H11:H17)</f>
        <v>1148446793</v>
      </c>
    </row>
    <row r="19" spans="1:7" ht="14.25" thickTop="1">
      <c r="A19" s="205"/>
      <c r="B19" s="205"/>
      <c r="C19" s="205"/>
      <c r="D19" s="70"/>
      <c r="E19" s="57"/>
      <c r="F19" s="65"/>
      <c r="G19" s="178"/>
    </row>
    <row r="20" spans="1:7" ht="13.5">
      <c r="A20" s="208"/>
      <c r="B20" s="208"/>
      <c r="C20" s="208"/>
      <c r="D20" s="208"/>
      <c r="E20" s="208"/>
      <c r="F20" s="208"/>
      <c r="G20" s="208"/>
    </row>
    <row r="21" spans="1:7" ht="13.5">
      <c r="A21" s="209"/>
      <c r="B21" s="209"/>
      <c r="C21" s="209"/>
      <c r="D21" s="76"/>
      <c r="E21" s="57"/>
      <c r="F21" s="65"/>
      <c r="G21" s="77"/>
    </row>
    <row r="22" spans="1:7" ht="13.5">
      <c r="A22" s="76"/>
      <c r="B22" s="76"/>
      <c r="C22" s="76"/>
      <c r="D22" s="76"/>
      <c r="E22" s="57"/>
      <c r="F22" s="65"/>
      <c r="G22" s="77"/>
    </row>
    <row r="23" spans="1:8" ht="13.5">
      <c r="A23" s="202" t="s">
        <v>98</v>
      </c>
      <c r="B23" s="202"/>
      <c r="C23" s="202"/>
      <c r="D23" s="63"/>
      <c r="E23" s="174">
        <v>4970461025</v>
      </c>
      <c r="F23" s="153">
        <v>177560561</v>
      </c>
      <c r="G23" s="66">
        <v>-3999574793</v>
      </c>
      <c r="H23" s="66">
        <v>1148446793</v>
      </c>
    </row>
    <row r="24" spans="1:8" ht="13.5">
      <c r="A24" s="202"/>
      <c r="B24" s="202"/>
      <c r="C24" s="202"/>
      <c r="D24" s="63"/>
      <c r="E24" s="174"/>
      <c r="F24" s="153"/>
      <c r="G24" s="174"/>
      <c r="H24" s="174"/>
    </row>
    <row r="25" spans="1:8" ht="13.5">
      <c r="A25" s="62" t="s">
        <v>59</v>
      </c>
      <c r="B25" s="62"/>
      <c r="C25" s="62"/>
      <c r="D25" s="63">
        <v>24</v>
      </c>
      <c r="E25" s="186">
        <v>-197896944</v>
      </c>
      <c r="G25" s="66">
        <v>3720126777</v>
      </c>
      <c r="H25" s="66">
        <f>G25+E25</f>
        <v>3522229833</v>
      </c>
    </row>
    <row r="26" spans="1:8" ht="13.5">
      <c r="A26" s="62"/>
      <c r="B26" s="62"/>
      <c r="C26" s="62"/>
      <c r="D26" s="63"/>
      <c r="E26" s="174"/>
      <c r="F26" s="153"/>
      <c r="G26" s="174"/>
      <c r="H26" s="174"/>
    </row>
    <row r="27" spans="1:8" ht="13.5">
      <c r="A27" s="202" t="s">
        <v>89</v>
      </c>
      <c r="B27" s="202"/>
      <c r="C27" s="202"/>
      <c r="D27" s="63">
        <v>25</v>
      </c>
      <c r="E27" s="71"/>
      <c r="F27" s="153"/>
      <c r="G27" s="66">
        <v>-148231177</v>
      </c>
      <c r="H27" s="66">
        <f>E27+G27</f>
        <v>-148231177</v>
      </c>
    </row>
    <row r="28" spans="1:8" ht="13.5">
      <c r="A28" s="202"/>
      <c r="B28" s="202"/>
      <c r="C28" s="202"/>
      <c r="D28" s="63"/>
      <c r="E28" s="174"/>
      <c r="F28" s="153"/>
      <c r="G28" s="174"/>
      <c r="H28" s="174"/>
    </row>
    <row r="29" spans="1:8" ht="13.5">
      <c r="A29" s="203" t="s">
        <v>129</v>
      </c>
      <c r="B29" s="203"/>
      <c r="C29" s="203"/>
      <c r="D29" s="203"/>
      <c r="E29" s="175"/>
      <c r="F29" s="176"/>
      <c r="G29" s="174">
        <f>+'Comprehensive Income '!G36</f>
        <v>415547531</v>
      </c>
      <c r="H29" s="87">
        <f>E29+G29</f>
        <v>415547531</v>
      </c>
    </row>
    <row r="30" spans="1:8" ht="32.25" customHeight="1" thickBot="1">
      <c r="A30" s="223" t="s">
        <v>99</v>
      </c>
      <c r="B30" s="223"/>
      <c r="C30" s="223"/>
      <c r="D30" s="223"/>
      <c r="E30" s="179">
        <f>SUM(E23:E29)</f>
        <v>4772564081</v>
      </c>
      <c r="F30" s="179">
        <f>SUM(F23:F29)</f>
        <v>177560561</v>
      </c>
      <c r="G30" s="82">
        <f>SUM(G23:G29)</f>
        <v>-12131662</v>
      </c>
      <c r="H30" s="82">
        <f>SUM(H23:H29)</f>
        <v>4937992980</v>
      </c>
    </row>
    <row r="31" spans="1:8" ht="16.5" customHeight="1" thickBot="1" thickTop="1">
      <c r="A31" s="225"/>
      <c r="B31" s="225"/>
      <c r="C31" s="225"/>
      <c r="D31" s="225"/>
      <c r="E31" s="225"/>
      <c r="F31" s="225"/>
      <c r="G31" s="225"/>
      <c r="H31" s="225"/>
    </row>
    <row r="32" spans="1:7" ht="12" customHeight="1">
      <c r="A32" s="211" t="s">
        <v>21</v>
      </c>
      <c r="B32" s="211"/>
      <c r="C32" s="211"/>
      <c r="D32" s="211"/>
      <c r="E32" s="211"/>
      <c r="F32" s="211"/>
      <c r="G32" s="211"/>
    </row>
    <row r="33" ht="13.5">
      <c r="H33" s="66"/>
    </row>
  </sheetData>
  <sheetProtection password="F5DC" sheet="1" objects="1" scenarios="1" selectLockedCells="1" selectUnlockedCells="1"/>
  <mergeCells count="24">
    <mergeCell ref="A32:G32"/>
    <mergeCell ref="A30:D30"/>
    <mergeCell ref="A20:G20"/>
    <mergeCell ref="A21:C21"/>
    <mergeCell ref="A17:D17"/>
    <mergeCell ref="A18:D18"/>
    <mergeCell ref="A19:C19"/>
    <mergeCell ref="A23:C23"/>
    <mergeCell ref="A24:C24"/>
    <mergeCell ref="A31:H31"/>
    <mergeCell ref="A27:C27"/>
    <mergeCell ref="A28:C28"/>
    <mergeCell ref="A29:D29"/>
    <mergeCell ref="A10:C10"/>
    <mergeCell ref="A11:C11"/>
    <mergeCell ref="A12:C12"/>
    <mergeCell ref="A15:C15"/>
    <mergeCell ref="A16:C16"/>
    <mergeCell ref="A5:H5"/>
    <mergeCell ref="A6:G6"/>
    <mergeCell ref="A1:H1"/>
    <mergeCell ref="A2:H2"/>
    <mergeCell ref="A3:H3"/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scale="84" r:id="rId1"/>
  <headerFooter alignWithMargins="0">
    <oddFooter>&amp;R6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A1" sqref="A1:E1"/>
    </sheetView>
  </sheetViews>
  <sheetFormatPr defaultColWidth="9.140625" defaultRowHeight="12.75"/>
  <cols>
    <col min="1" max="1" width="68.7109375" style="0" customWidth="1"/>
    <col min="2" max="2" width="1.7109375" style="0" customWidth="1"/>
    <col min="3" max="3" width="18.421875" style="30" customWidth="1"/>
    <col min="4" max="4" width="1.7109375" style="0" customWidth="1"/>
    <col min="5" max="5" width="17.00390625" style="6" customWidth="1"/>
    <col min="7" max="7" width="18.28125" style="0" bestFit="1" customWidth="1"/>
    <col min="8" max="8" width="17.7109375" style="190" bestFit="1" customWidth="1"/>
  </cols>
  <sheetData>
    <row r="1" spans="1:5" ht="13.5">
      <c r="A1" s="197" t="s">
        <v>0</v>
      </c>
      <c r="B1" s="197"/>
      <c r="C1" s="197"/>
      <c r="D1" s="197"/>
      <c r="E1" s="197"/>
    </row>
    <row r="2" spans="1:5" ht="13.5">
      <c r="A2" s="197" t="s">
        <v>68</v>
      </c>
      <c r="B2" s="197"/>
      <c r="C2" s="197"/>
      <c r="D2" s="197"/>
      <c r="E2" s="197"/>
    </row>
    <row r="3" spans="1:5" ht="13.5">
      <c r="A3" s="199" t="s">
        <v>60</v>
      </c>
      <c r="B3" s="199"/>
      <c r="C3" s="199"/>
      <c r="D3" s="199"/>
      <c r="E3" s="199"/>
    </row>
    <row r="4" spans="1:5" ht="13.5">
      <c r="A4" s="214" t="str">
        <f>'Balance Sheet'!A4</f>
        <v>(With comparative figures for 2013)</v>
      </c>
      <c r="B4" s="214"/>
      <c r="C4" s="214"/>
      <c r="D4" s="214"/>
      <c r="E4" s="214"/>
    </row>
    <row r="5" spans="1:5" ht="15">
      <c r="A5" s="228" t="str">
        <f>'Balance Sheet'!A5</f>
        <v>(In Philippine Peso)</v>
      </c>
      <c r="B5" s="228"/>
      <c r="C5" s="228"/>
      <c r="D5" s="228"/>
      <c r="E5" s="31"/>
    </row>
    <row r="6" spans="1:5" ht="13.5" thickBot="1">
      <c r="A6" s="2"/>
      <c r="B6" s="2"/>
      <c r="C6" s="33"/>
      <c r="D6" s="3"/>
      <c r="E6" s="41"/>
    </row>
    <row r="7" spans="1:5" ht="12.75">
      <c r="A7" s="4"/>
      <c r="B7" s="4"/>
      <c r="C7" s="187" t="s">
        <v>75</v>
      </c>
      <c r="D7" s="29"/>
      <c r="E7" s="50" t="s">
        <v>95</v>
      </c>
    </row>
    <row r="8" spans="1:4" ht="12.75">
      <c r="A8" s="32" t="s">
        <v>33</v>
      </c>
      <c r="B8" s="7"/>
      <c r="D8" s="5"/>
    </row>
    <row r="9" spans="1:4" ht="12.75">
      <c r="A9" s="8"/>
      <c r="B9" s="7"/>
      <c r="D9" s="5"/>
    </row>
    <row r="10" spans="1:4" ht="12.75">
      <c r="A10" s="8" t="s">
        <v>26</v>
      </c>
      <c r="B10" s="7"/>
      <c r="D10" s="9"/>
    </row>
    <row r="11" spans="1:8" ht="12.75">
      <c r="A11" s="2" t="s">
        <v>93</v>
      </c>
      <c r="B11" s="7"/>
      <c r="C11" s="196">
        <f>4586872504+22000000+39521</f>
        <v>4608912025</v>
      </c>
      <c r="D11" s="10"/>
      <c r="E11" s="159">
        <f>4318201595+22002705</f>
        <v>4340204300</v>
      </c>
      <c r="G11" s="191"/>
      <c r="H11" s="193"/>
    </row>
    <row r="12" spans="1:8" ht="12.75">
      <c r="A12" s="2" t="s">
        <v>27</v>
      </c>
      <c r="B12" s="7"/>
      <c r="C12" s="36">
        <v>13788116604</v>
      </c>
      <c r="D12" s="11"/>
      <c r="E12" s="160">
        <f>7920911919-1920861532</f>
        <v>6000050387</v>
      </c>
      <c r="G12" s="191"/>
      <c r="H12" s="194"/>
    </row>
    <row r="13" spans="1:8" ht="12.75">
      <c r="A13" s="2" t="s">
        <v>28</v>
      </c>
      <c r="B13" s="7"/>
      <c r="C13" s="36">
        <f>2756359+139815897</f>
        <v>142572256</v>
      </c>
      <c r="D13" s="11"/>
      <c r="E13" s="160">
        <f>693385+1405811</f>
        <v>2099196</v>
      </c>
      <c r="G13" s="191"/>
      <c r="H13" s="194"/>
    </row>
    <row r="14" spans="1:8" ht="12.75">
      <c r="A14" s="2" t="s">
        <v>29</v>
      </c>
      <c r="B14" s="7"/>
      <c r="C14" s="36">
        <v>37079202</v>
      </c>
      <c r="D14" s="11"/>
      <c r="E14" s="160">
        <v>42402365</v>
      </c>
      <c r="G14" s="191"/>
      <c r="H14" s="194"/>
    </row>
    <row r="15" spans="1:8" ht="12.75">
      <c r="A15" s="2" t="s">
        <v>30</v>
      </c>
      <c r="B15" s="7"/>
      <c r="C15" s="36">
        <f>11943512+245000+4951</f>
        <v>12193463</v>
      </c>
      <c r="D15" s="11"/>
      <c r="E15" s="160">
        <f>11147825+300000+2028592</f>
        <v>13476417</v>
      </c>
      <c r="G15" s="191"/>
      <c r="H15" s="194"/>
    </row>
    <row r="16" spans="1:8" ht="12.75">
      <c r="A16" s="2" t="s">
        <v>124</v>
      </c>
      <c r="B16" s="7"/>
      <c r="C16" s="36">
        <v>120754005</v>
      </c>
      <c r="D16" s="11"/>
      <c r="E16" s="160">
        <v>5180</v>
      </c>
      <c r="G16" s="188"/>
      <c r="H16" s="195"/>
    </row>
    <row r="17" spans="1:8" ht="12.75">
      <c r="A17" s="2" t="s">
        <v>125</v>
      </c>
      <c r="B17" s="7"/>
      <c r="C17" s="36">
        <v>1939955</v>
      </c>
      <c r="D17" s="11"/>
      <c r="E17" s="160">
        <v>339084</v>
      </c>
      <c r="G17" s="188"/>
      <c r="H17" s="195"/>
    </row>
    <row r="18" spans="1:8" ht="12.75">
      <c r="A18" s="2" t="s">
        <v>31</v>
      </c>
      <c r="B18" s="7"/>
      <c r="C18" s="196">
        <f>108685.98+664599.48+49490611+11600</f>
        <v>50275496.46</v>
      </c>
      <c r="D18" s="11"/>
      <c r="E18" s="160">
        <f>127680+19276739+84324+498539</f>
        <v>19987282</v>
      </c>
      <c r="G18" s="188"/>
      <c r="H18" s="192"/>
    </row>
    <row r="19" spans="1:7" ht="12.75">
      <c r="A19" s="2" t="s">
        <v>126</v>
      </c>
      <c r="B19" s="7"/>
      <c r="C19" s="36">
        <f>272234193-11263650+11735845+269240+4000000</f>
        <v>276975628</v>
      </c>
      <c r="D19" s="11"/>
      <c r="E19" s="160">
        <f>30+155510522+1021954+386667+136792+30431+276</f>
        <v>157086672</v>
      </c>
      <c r="G19" s="189"/>
    </row>
    <row r="20" spans="1:7" ht="24.75" customHeight="1">
      <c r="A20" s="12" t="s">
        <v>32</v>
      </c>
      <c r="B20" s="13"/>
      <c r="C20" s="34">
        <f>SUM(C11:C19)</f>
        <v>19038818634.46</v>
      </c>
      <c r="D20" s="14"/>
      <c r="E20" s="161">
        <f>SUM(E11:E19)</f>
        <v>10575650883</v>
      </c>
      <c r="G20" s="188"/>
    </row>
    <row r="21" spans="1:5" ht="12.75">
      <c r="A21" s="2"/>
      <c r="B21" s="7"/>
      <c r="C21" s="35"/>
      <c r="D21" s="11"/>
      <c r="E21" s="160"/>
    </row>
    <row r="22" spans="1:5" ht="12.75">
      <c r="A22" s="2" t="s">
        <v>34</v>
      </c>
      <c r="B22" s="7"/>
      <c r="C22" s="35"/>
      <c r="D22" s="16"/>
      <c r="E22" s="160"/>
    </row>
    <row r="23" spans="1:7" ht="12.75">
      <c r="A23" s="2" t="s">
        <v>35</v>
      </c>
      <c r="B23" s="7"/>
      <c r="C23" s="22">
        <v>-4234165789</v>
      </c>
      <c r="D23" s="16"/>
      <c r="E23" s="42">
        <v>-4773858320</v>
      </c>
      <c r="G23" s="188"/>
    </row>
    <row r="24" spans="1:7" ht="12.75">
      <c r="A24" s="2" t="s">
        <v>36</v>
      </c>
      <c r="B24" s="17"/>
      <c r="C24" s="22">
        <v>-9358917506</v>
      </c>
      <c r="D24" s="11"/>
      <c r="E24" s="42">
        <v>-4434831132</v>
      </c>
      <c r="G24" s="188"/>
    </row>
    <row r="25" spans="1:7" ht="12.75">
      <c r="A25" s="2" t="s">
        <v>94</v>
      </c>
      <c r="B25" s="17"/>
      <c r="C25" s="22">
        <v>-138375630</v>
      </c>
      <c r="D25" s="11"/>
      <c r="E25" s="42">
        <v>-115099484</v>
      </c>
      <c r="G25" s="188"/>
    </row>
    <row r="26" spans="1:7" ht="12.75">
      <c r="A26" s="2" t="s">
        <v>37</v>
      </c>
      <c r="B26" s="17"/>
      <c r="C26" s="22">
        <v>-79290538</v>
      </c>
      <c r="D26" s="11"/>
      <c r="E26" s="48">
        <v>-76206550</v>
      </c>
      <c r="G26" s="189"/>
    </row>
    <row r="27" spans="1:7" ht="12.75">
      <c r="A27" s="2" t="s">
        <v>67</v>
      </c>
      <c r="B27" s="17"/>
      <c r="C27" s="36">
        <v>-97859150</v>
      </c>
      <c r="D27" s="11"/>
      <c r="E27" s="44">
        <v>-89517800</v>
      </c>
      <c r="G27" s="188"/>
    </row>
    <row r="28" spans="1:5" ht="12.75" hidden="1">
      <c r="A28" s="2" t="s">
        <v>38</v>
      </c>
      <c r="B28" s="17"/>
      <c r="C28" s="36"/>
      <c r="D28" s="11"/>
      <c r="E28" s="44"/>
    </row>
    <row r="29" spans="1:7" ht="12.75">
      <c r="A29" s="2" t="s">
        <v>39</v>
      </c>
      <c r="B29" s="17"/>
      <c r="C29" s="22">
        <v>-14875771</v>
      </c>
      <c r="D29" s="11"/>
      <c r="E29" s="42">
        <f>-27758049-20392</f>
        <v>-27778441</v>
      </c>
      <c r="G29" s="188"/>
    </row>
    <row r="30" spans="1:7" ht="12.75">
      <c r="A30" s="2" t="s">
        <v>40</v>
      </c>
      <c r="B30" s="7"/>
      <c r="C30" s="22">
        <v>-120367316</v>
      </c>
      <c r="D30" s="11"/>
      <c r="E30" s="42">
        <v>-111928578</v>
      </c>
      <c r="G30" s="189"/>
    </row>
    <row r="31" spans="1:7" ht="12.75">
      <c r="A31" s="2" t="s">
        <v>41</v>
      </c>
      <c r="B31" s="7"/>
      <c r="C31" s="22">
        <v>-6817703</v>
      </c>
      <c r="D31" s="11"/>
      <c r="E31" s="42">
        <v>-9840218</v>
      </c>
      <c r="G31" s="188"/>
    </row>
    <row r="32" spans="1:7" ht="12.75">
      <c r="A32" s="2" t="s">
        <v>42</v>
      </c>
      <c r="B32" s="7"/>
      <c r="C32" s="22">
        <v>-338665</v>
      </c>
      <c r="D32" s="11"/>
      <c r="E32" s="42">
        <v>-310513</v>
      </c>
      <c r="G32" s="188"/>
    </row>
    <row r="33" spans="1:7" ht="12.75">
      <c r="A33" s="2" t="s">
        <v>43</v>
      </c>
      <c r="B33" s="7"/>
      <c r="C33" s="22">
        <v>-5052692</v>
      </c>
      <c r="D33" s="11"/>
      <c r="E33" s="42">
        <v>-4560327</v>
      </c>
      <c r="G33" s="189"/>
    </row>
    <row r="34" spans="1:7" ht="12.75">
      <c r="A34" s="2" t="s">
        <v>44</v>
      </c>
      <c r="B34" s="7"/>
      <c r="C34" s="22">
        <v>-2372575</v>
      </c>
      <c r="D34" s="11"/>
      <c r="E34" s="42">
        <f>-2561168-73765</f>
        <v>-2634933</v>
      </c>
      <c r="G34" s="188"/>
    </row>
    <row r="35" spans="1:7" ht="12.75">
      <c r="A35" s="2" t="s">
        <v>69</v>
      </c>
      <c r="B35" s="7"/>
      <c r="C35" s="22">
        <v>-2317930</v>
      </c>
      <c r="D35" s="11"/>
      <c r="E35" s="158">
        <v>0</v>
      </c>
      <c r="G35" s="189"/>
    </row>
    <row r="36" spans="1:7" ht="12.75">
      <c r="A36" s="2" t="s">
        <v>45</v>
      </c>
      <c r="B36" s="7"/>
      <c r="C36" s="22">
        <v>-1142048</v>
      </c>
      <c r="D36" s="11"/>
      <c r="E36" s="42">
        <f>-43319-1123982-80959</f>
        <v>-1248260</v>
      </c>
      <c r="G36" s="188"/>
    </row>
    <row r="37" spans="1:7" ht="12.75">
      <c r="A37" s="2" t="s">
        <v>61</v>
      </c>
      <c r="B37" s="7"/>
      <c r="C37" s="22">
        <v>-2317930</v>
      </c>
      <c r="D37" s="11"/>
      <c r="E37" s="158">
        <v>0</v>
      </c>
      <c r="G37" s="188"/>
    </row>
    <row r="38" spans="1:7" ht="12.75">
      <c r="A38" s="2" t="s">
        <v>63</v>
      </c>
      <c r="B38" s="7"/>
      <c r="C38" s="22">
        <v>-35563550</v>
      </c>
      <c r="D38" s="11"/>
      <c r="E38" s="158">
        <v>0</v>
      </c>
      <c r="G38" s="188"/>
    </row>
    <row r="39" spans="1:5" ht="12.75">
      <c r="A39" s="2" t="s">
        <v>64</v>
      </c>
      <c r="B39" s="7"/>
      <c r="C39" s="22">
        <v>-33342064</v>
      </c>
      <c r="D39" s="11"/>
      <c r="E39" s="158">
        <v>0</v>
      </c>
    </row>
    <row r="40" spans="1:7" ht="12.75">
      <c r="A40" s="2" t="s">
        <v>65</v>
      </c>
      <c r="B40" s="7"/>
      <c r="C40" s="22">
        <v>-8248305</v>
      </c>
      <c r="D40" s="11"/>
      <c r="E40" s="158">
        <v>0</v>
      </c>
      <c r="G40" s="189"/>
    </row>
    <row r="41" spans="1:5" ht="12.75">
      <c r="A41" s="2" t="s">
        <v>62</v>
      </c>
      <c r="B41" s="7"/>
      <c r="C41" s="22">
        <v>-723732</v>
      </c>
      <c r="D41" s="11"/>
      <c r="E41" s="42">
        <v>-3546403</v>
      </c>
    </row>
    <row r="42" spans="1:5" ht="12.75">
      <c r="A42" s="2" t="s">
        <v>66</v>
      </c>
      <c r="B42" s="7"/>
      <c r="C42" s="22">
        <v>-383842</v>
      </c>
      <c r="D42" s="11"/>
      <c r="E42" s="158">
        <v>0</v>
      </c>
    </row>
    <row r="43" spans="1:7" ht="12.75">
      <c r="A43" s="2" t="s">
        <v>46</v>
      </c>
      <c r="B43" s="7"/>
      <c r="C43" s="36">
        <v>-491022</v>
      </c>
      <c r="D43" s="11"/>
      <c r="E43" s="44">
        <f>-676832.89-968-609492-178348-121.5</f>
        <v>-1465762.3900000001</v>
      </c>
      <c r="G43" s="188"/>
    </row>
    <row r="44" spans="1:7" ht="24.75" customHeight="1">
      <c r="A44" s="12" t="s">
        <v>47</v>
      </c>
      <c r="B44" s="18"/>
      <c r="C44" s="34">
        <f>SUM(C23:C43)</f>
        <v>-14142963758</v>
      </c>
      <c r="D44" s="34">
        <f>SUM(D23:D43)</f>
        <v>0</v>
      </c>
      <c r="E44" s="23">
        <f>SUM(E23:E43)</f>
        <v>-9652826721.39</v>
      </c>
      <c r="G44" s="188"/>
    </row>
    <row r="45" spans="1:5" ht="24.75" customHeight="1">
      <c r="A45" s="12" t="s">
        <v>57</v>
      </c>
      <c r="B45" s="18"/>
      <c r="C45" s="34">
        <f>C20+C44</f>
        <v>4895854876.459999</v>
      </c>
      <c r="D45" s="23">
        <f>D20+D44</f>
        <v>0</v>
      </c>
      <c r="E45" s="23">
        <f>E20+E44</f>
        <v>922824161.6100006</v>
      </c>
    </row>
    <row r="46" spans="1:5" ht="12.75" customHeight="1">
      <c r="A46" s="7" t="s">
        <v>48</v>
      </c>
      <c r="B46" s="7"/>
      <c r="C46" s="22"/>
      <c r="D46" s="11"/>
      <c r="E46" s="160"/>
    </row>
    <row r="47" spans="1:5" ht="12.75" customHeight="1">
      <c r="A47" s="7"/>
      <c r="B47" s="7"/>
      <c r="C47" s="22"/>
      <c r="D47" s="11"/>
      <c r="E47" s="160"/>
    </row>
    <row r="48" spans="1:8" s="6" customFormat="1" ht="12.75" customHeight="1">
      <c r="A48" s="2" t="s">
        <v>130</v>
      </c>
      <c r="B48" s="2"/>
      <c r="C48" s="22">
        <v>608800</v>
      </c>
      <c r="D48" s="11"/>
      <c r="E48" s="160">
        <v>34754</v>
      </c>
      <c r="H48" s="47"/>
    </row>
    <row r="49" spans="1:5" ht="12.75">
      <c r="A49" s="19" t="s">
        <v>49</v>
      </c>
      <c r="B49" s="20"/>
      <c r="C49" s="37">
        <v>-8150384</v>
      </c>
      <c r="D49" s="21"/>
      <c r="E49" s="162">
        <f>-17382134-27234</f>
        <v>-17409368</v>
      </c>
    </row>
    <row r="50" spans="1:5" ht="24.75" customHeight="1">
      <c r="A50" s="12" t="s">
        <v>50</v>
      </c>
      <c r="B50" s="20"/>
      <c r="C50" s="165">
        <f>SUM(C48:C49)</f>
        <v>-7541584</v>
      </c>
      <c r="D50" s="21"/>
      <c r="E50" s="162">
        <f>SUM(E48:E49)</f>
        <v>-17374614</v>
      </c>
    </row>
    <row r="51" spans="1:5" ht="12.75">
      <c r="A51" s="7" t="s">
        <v>51</v>
      </c>
      <c r="B51" s="7"/>
      <c r="C51" s="22"/>
      <c r="D51" s="11"/>
      <c r="E51" s="160"/>
    </row>
    <row r="52" spans="1:5" ht="12.75">
      <c r="A52" s="2"/>
      <c r="B52" s="7"/>
      <c r="C52" s="22"/>
      <c r="D52" s="11"/>
      <c r="E52" s="160"/>
    </row>
    <row r="53" spans="1:5" ht="12.75">
      <c r="A53" s="2" t="s">
        <v>52</v>
      </c>
      <c r="B53" s="7"/>
      <c r="C53" s="22">
        <f>-452087601-3753608</f>
        <v>-455841209</v>
      </c>
      <c r="D53" s="11"/>
      <c r="E53" s="42">
        <f>-487235739-4699059</f>
        <v>-491934798</v>
      </c>
    </row>
    <row r="54" spans="1:5" ht="12.75">
      <c r="A54" s="2" t="s">
        <v>53</v>
      </c>
      <c r="B54" s="7"/>
      <c r="C54" s="22">
        <v>-148231177</v>
      </c>
      <c r="D54" s="11"/>
      <c r="E54" s="42">
        <v>-136548874</v>
      </c>
    </row>
    <row r="55" spans="1:5" ht="24.75" customHeight="1">
      <c r="A55" s="12" t="s">
        <v>54</v>
      </c>
      <c r="B55" s="18"/>
      <c r="C55" s="34">
        <f>SUM(C52:C54)</f>
        <v>-604072386</v>
      </c>
      <c r="D55" s="15"/>
      <c r="E55" s="23">
        <f>SUM(E53:E54)</f>
        <v>-628483672</v>
      </c>
    </row>
    <row r="56" spans="1:5" ht="24.75" customHeight="1" hidden="1">
      <c r="A56" s="227" t="s">
        <v>55</v>
      </c>
      <c r="B56" s="227"/>
      <c r="C56" s="38">
        <v>0</v>
      </c>
      <c r="D56" s="24"/>
      <c r="E56" s="45">
        <v>0</v>
      </c>
    </row>
    <row r="57" spans="1:5" ht="18.75" customHeight="1">
      <c r="A57" s="155" t="s">
        <v>56</v>
      </c>
      <c r="B57" s="155"/>
      <c r="C57" s="156">
        <f>C45+C50+C55+C56</f>
        <v>4284240906.459999</v>
      </c>
      <c r="D57" s="155"/>
      <c r="E57" s="157">
        <f>E45+E50+E55+E56</f>
        <v>276965875.6100006</v>
      </c>
    </row>
    <row r="58" spans="1:5" ht="18.75" customHeight="1">
      <c r="A58" s="24" t="s">
        <v>91</v>
      </c>
      <c r="B58" s="46"/>
      <c r="C58" s="166">
        <v>6361510494</v>
      </c>
      <c r="D58" s="24"/>
      <c r="E58" s="163">
        <v>6084544618</v>
      </c>
    </row>
    <row r="59" spans="1:5" ht="21" customHeight="1" thickBot="1">
      <c r="A59" s="25" t="s">
        <v>92</v>
      </c>
      <c r="B59" s="25"/>
      <c r="C59" s="167">
        <f>SUM(C57:C58)</f>
        <v>10645751400.46</v>
      </c>
      <c r="D59" s="26"/>
      <c r="E59" s="164">
        <f>SUM(E57:E58)</f>
        <v>6361510493.610001</v>
      </c>
    </row>
    <row r="60" spans="1:5" ht="13.5" customHeight="1" thickBot="1" thickTop="1">
      <c r="A60" s="27"/>
      <c r="B60" s="27"/>
      <c r="C60" s="39"/>
      <c r="D60" s="28"/>
      <c r="E60" s="43"/>
    </row>
    <row r="61" spans="1:5" ht="12.75">
      <c r="A61" s="226" t="s">
        <v>6</v>
      </c>
      <c r="B61" s="226"/>
      <c r="C61" s="226"/>
      <c r="D61" s="226"/>
      <c r="E61" s="226"/>
    </row>
    <row r="62" ht="12.75">
      <c r="C62" s="40"/>
    </row>
  </sheetData>
  <sheetProtection password="F5DC" sheet="1" objects="1" scenarios="1" selectLockedCells="1" selectUnlockedCells="1"/>
  <mergeCells count="7">
    <mergeCell ref="A61:E61"/>
    <mergeCell ref="A56:B56"/>
    <mergeCell ref="A1:E1"/>
    <mergeCell ref="A2:E2"/>
    <mergeCell ref="A3:E3"/>
    <mergeCell ref="A4:E4"/>
    <mergeCell ref="A5:D5"/>
  </mergeCells>
  <printOptions horizontalCentered="1"/>
  <pageMargins left="0.7" right="0.7" top="0.75" bottom="0.75" header="0.3" footer="0.3"/>
  <pageSetup fitToHeight="1" fitToWidth="1" horizontalDpi="600" verticalDpi="600" orientation="portrait" scale="82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subject/>
  <dc:creator>COA - National Electrification Administration</dc:creator>
  <cp:keywords/>
  <dc:description/>
  <cp:lastModifiedBy>COA</cp:lastModifiedBy>
  <cp:lastPrinted>2015-07-24T05:31:34Z</cp:lastPrinted>
  <dcterms:created xsi:type="dcterms:W3CDTF">2010-03-02T00:52:24Z</dcterms:created>
  <dcterms:modified xsi:type="dcterms:W3CDTF">2015-07-24T05:31:38Z</dcterms:modified>
  <cp:category/>
  <cp:version/>
  <cp:contentType/>
  <cp:contentStatus/>
</cp:coreProperties>
</file>